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05" windowWidth="22815" windowHeight="11010"/>
  </bookViews>
  <sheets>
    <sheet name="Major Object Codes-YTD" sheetId="4" r:id="rId1"/>
    <sheet name="Major Object Codes-Mo Ave" sheetId="1" r:id="rId2"/>
    <sheet name="Specific Object Codes" sheetId="2" r:id="rId3"/>
    <sheet name="Major Obj Codes-2" sheetId="3" r:id="rId4"/>
  </sheets>
  <definedNames>
    <definedName name="_xlnm.Print_Area" localSheetId="3">'Major Obj Codes-2'!$B$2:$K$18</definedName>
    <definedName name="_xlnm.Print_Area" localSheetId="1">'Major Object Codes-Mo Ave'!$M$2:$V$18</definedName>
    <definedName name="_xlnm.Print_Area" localSheetId="0">'Major Object Codes-YTD'!$B$2:$K$18</definedName>
    <definedName name="_xlnm.Print_Area" localSheetId="2">'Specific Object Codes'!$B$21:$I$40</definedName>
  </definedNames>
  <calcPr calcId="145621"/>
</workbook>
</file>

<file path=xl/calcChain.xml><?xml version="1.0" encoding="utf-8"?>
<calcChain xmlns="http://schemas.openxmlformats.org/spreadsheetml/2006/main">
  <c r="N17" i="1" l="1"/>
  <c r="C17" i="1"/>
  <c r="N15" i="1"/>
  <c r="N10" i="1"/>
  <c r="N11" i="1" s="1"/>
  <c r="N12" i="1" s="1"/>
  <c r="N13" i="1" s="1"/>
  <c r="N14" i="1" s="1"/>
  <c r="N9" i="1"/>
  <c r="N8" i="1"/>
  <c r="N58" i="4"/>
  <c r="N54" i="4"/>
  <c r="G54" i="4"/>
  <c r="H51" i="4" s="1"/>
  <c r="E54" i="4"/>
  <c r="R53" i="4"/>
  <c r="P53" i="4"/>
  <c r="H53" i="4"/>
  <c r="F53" i="4"/>
  <c r="J53" i="4" s="1"/>
  <c r="D53" i="4"/>
  <c r="R52" i="4"/>
  <c r="P52" i="4"/>
  <c r="H52" i="4"/>
  <c r="D52" i="4"/>
  <c r="R51" i="4"/>
  <c r="P51" i="4"/>
  <c r="D51" i="4"/>
  <c r="R50" i="4"/>
  <c r="P50" i="4"/>
  <c r="D50" i="4"/>
  <c r="R49" i="4"/>
  <c r="P49" i="4"/>
  <c r="H49" i="4"/>
  <c r="F49" i="4"/>
  <c r="J49" i="4" s="1"/>
  <c r="D49" i="4"/>
  <c r="R48" i="4"/>
  <c r="P48" i="4"/>
  <c r="H48" i="4"/>
  <c r="D48" i="4"/>
  <c r="R47" i="4"/>
  <c r="P47" i="4"/>
  <c r="D47" i="4"/>
  <c r="R46" i="4"/>
  <c r="P46" i="4"/>
  <c r="D46" i="4"/>
  <c r="R45" i="4"/>
  <c r="P45" i="4"/>
  <c r="N45" i="4"/>
  <c r="O45" i="4" s="1"/>
  <c r="H45" i="4"/>
  <c r="F45" i="4"/>
  <c r="J45" i="4" s="1"/>
  <c r="D45" i="4"/>
  <c r="R44" i="4"/>
  <c r="P44" i="4"/>
  <c r="O44" i="4"/>
  <c r="N44" i="4"/>
  <c r="H44" i="4"/>
  <c r="D44" i="4"/>
  <c r="R43" i="4"/>
  <c r="P43" i="4"/>
  <c r="Q43" i="4" s="1"/>
  <c r="O43" i="4"/>
  <c r="N43" i="4"/>
  <c r="D43" i="4"/>
  <c r="R42" i="4"/>
  <c r="P42" i="4"/>
  <c r="P54" i="4" s="1"/>
  <c r="Q50" i="4" s="1"/>
  <c r="N42" i="4"/>
  <c r="O42" i="4" s="1"/>
  <c r="F42" i="4"/>
  <c r="D42" i="4"/>
  <c r="R35" i="4"/>
  <c r="P35" i="4"/>
  <c r="G35" i="4"/>
  <c r="E35" i="4"/>
  <c r="S34" i="4"/>
  <c r="Q34" i="4"/>
  <c r="U34" i="4" s="1"/>
  <c r="O34" i="4"/>
  <c r="H34" i="4"/>
  <c r="D34" i="4"/>
  <c r="U33" i="4"/>
  <c r="S33" i="4"/>
  <c r="Q33" i="4"/>
  <c r="O33" i="4"/>
  <c r="F33" i="4"/>
  <c r="D33" i="4"/>
  <c r="S32" i="4"/>
  <c r="Q32" i="4"/>
  <c r="O32" i="4"/>
  <c r="H32" i="4"/>
  <c r="D32" i="4"/>
  <c r="U31" i="4"/>
  <c r="S31" i="4"/>
  <c r="Q31" i="4"/>
  <c r="O31" i="4"/>
  <c r="F31" i="4"/>
  <c r="D31" i="4"/>
  <c r="S30" i="4"/>
  <c r="Q30" i="4"/>
  <c r="U30" i="4" s="1"/>
  <c r="O30" i="4"/>
  <c r="H30" i="4"/>
  <c r="D30" i="4"/>
  <c r="U29" i="4"/>
  <c r="S29" i="4"/>
  <c r="Q29" i="4"/>
  <c r="O29" i="4"/>
  <c r="F29" i="4"/>
  <c r="D29" i="4"/>
  <c r="S28" i="4"/>
  <c r="Q28" i="4"/>
  <c r="O28" i="4"/>
  <c r="H28" i="4"/>
  <c r="D28" i="4"/>
  <c r="U27" i="4"/>
  <c r="S27" i="4"/>
  <c r="Q27" i="4"/>
  <c r="O27" i="4"/>
  <c r="F27" i="4"/>
  <c r="D27" i="4"/>
  <c r="S26" i="4"/>
  <c r="Q26" i="4"/>
  <c r="U26" i="4" s="1"/>
  <c r="O26" i="4"/>
  <c r="H26" i="4"/>
  <c r="D26" i="4"/>
  <c r="U25" i="4"/>
  <c r="S25" i="4"/>
  <c r="Q25" i="4"/>
  <c r="O25" i="4"/>
  <c r="F25" i="4"/>
  <c r="D25" i="4"/>
  <c r="S24" i="4"/>
  <c r="Q24" i="4"/>
  <c r="O24" i="4"/>
  <c r="H24" i="4"/>
  <c r="D24" i="4"/>
  <c r="U23" i="4"/>
  <c r="S23" i="4"/>
  <c r="Q23" i="4"/>
  <c r="O23" i="4"/>
  <c r="F23" i="4"/>
  <c r="D23" i="4"/>
  <c r="R18" i="4"/>
  <c r="P18" i="4"/>
  <c r="G18" i="4"/>
  <c r="E18" i="4"/>
  <c r="R17" i="4"/>
  <c r="P17" i="4"/>
  <c r="G17" i="4"/>
  <c r="E17" i="4"/>
  <c r="R16" i="4"/>
  <c r="S14" i="4" s="1"/>
  <c r="P16" i="4"/>
  <c r="G16" i="4"/>
  <c r="E16" i="4"/>
  <c r="S15" i="4"/>
  <c r="Q15" i="4"/>
  <c r="O15" i="4"/>
  <c r="Q14" i="4"/>
  <c r="U14" i="4" s="1"/>
  <c r="O14" i="4"/>
  <c r="U13" i="4"/>
  <c r="S13" i="4"/>
  <c r="Q13" i="4"/>
  <c r="O13" i="4"/>
  <c r="U12" i="4"/>
  <c r="S12" i="4"/>
  <c r="Q12" i="4"/>
  <c r="O12" i="4"/>
  <c r="S11" i="4"/>
  <c r="Q11" i="4"/>
  <c r="O11" i="4"/>
  <c r="H11" i="4"/>
  <c r="S10" i="4"/>
  <c r="Q10" i="4"/>
  <c r="U10" i="4" s="1"/>
  <c r="O10" i="4"/>
  <c r="U9" i="4"/>
  <c r="S9" i="4"/>
  <c r="Q9" i="4"/>
  <c r="O9" i="4"/>
  <c r="U8" i="4"/>
  <c r="S8" i="4"/>
  <c r="Q8" i="4"/>
  <c r="O8" i="4"/>
  <c r="S7" i="4"/>
  <c r="Q7" i="4"/>
  <c r="O7" i="4"/>
  <c r="H7" i="4"/>
  <c r="D7" i="4"/>
  <c r="U6" i="4"/>
  <c r="S6" i="4"/>
  <c r="Q6" i="4"/>
  <c r="O6" i="4"/>
  <c r="F6" i="4"/>
  <c r="D6" i="4"/>
  <c r="S5" i="4"/>
  <c r="Q5" i="4"/>
  <c r="U5" i="4" s="1"/>
  <c r="O5" i="4"/>
  <c r="D5" i="4"/>
  <c r="V4" i="4"/>
  <c r="U4" i="4"/>
  <c r="S4" i="4"/>
  <c r="Q4" i="4"/>
  <c r="O4" i="4"/>
  <c r="D4" i="4"/>
  <c r="V10" i="4" l="1"/>
  <c r="F15" i="4"/>
  <c r="F11" i="4"/>
  <c r="J11" i="4" s="1"/>
  <c r="F7" i="4"/>
  <c r="J7" i="4" s="1"/>
  <c r="F5" i="4"/>
  <c r="J5" i="4" s="1"/>
  <c r="F12" i="4"/>
  <c r="F8" i="4"/>
  <c r="J8" i="4" s="1"/>
  <c r="Q47" i="4"/>
  <c r="N46" i="4"/>
  <c r="O46" i="4" s="1"/>
  <c r="F10" i="4"/>
  <c r="F14" i="4"/>
  <c r="V14" i="4"/>
  <c r="H12" i="4"/>
  <c r="H8" i="4"/>
  <c r="H13" i="4"/>
  <c r="H9" i="4"/>
  <c r="H6" i="4"/>
  <c r="J6" i="4" s="1"/>
  <c r="H4" i="4"/>
  <c r="V23" i="4"/>
  <c r="J25" i="4"/>
  <c r="V27" i="4"/>
  <c r="N36" i="4" s="1"/>
  <c r="N37" i="4" s="1"/>
  <c r="J42" i="4"/>
  <c r="Q42" i="4"/>
  <c r="U42" i="4" s="1"/>
  <c r="Q52" i="4"/>
  <c r="R54" i="4"/>
  <c r="S46" i="4" s="1"/>
  <c r="F4" i="4"/>
  <c r="J4" i="4" s="1"/>
  <c r="H5" i="4"/>
  <c r="V6" i="4"/>
  <c r="D8" i="4"/>
  <c r="F9" i="4"/>
  <c r="J9" i="4" s="1"/>
  <c r="H10" i="4"/>
  <c r="F13" i="4"/>
  <c r="J13" i="4" s="1"/>
  <c r="H14" i="4"/>
  <c r="U15" i="4"/>
  <c r="U24" i="4"/>
  <c r="V31" i="4" s="1"/>
  <c r="U28" i="4"/>
  <c r="V34" i="4" s="1"/>
  <c r="U32" i="4"/>
  <c r="V32" i="4" s="1"/>
  <c r="F34" i="4"/>
  <c r="J34" i="4" s="1"/>
  <c r="F32" i="4"/>
  <c r="J32" i="4" s="1"/>
  <c r="F30" i="4"/>
  <c r="J30" i="4" s="1"/>
  <c r="F28" i="4"/>
  <c r="J28" i="4" s="1"/>
  <c r="F26" i="4"/>
  <c r="J26" i="4" s="1"/>
  <c r="F24" i="4"/>
  <c r="J24" i="4" s="1"/>
  <c r="S42" i="4"/>
  <c r="Q48" i="4"/>
  <c r="F52" i="4"/>
  <c r="J52" i="4" s="1"/>
  <c r="F48" i="4"/>
  <c r="J48" i="4" s="1"/>
  <c r="F44" i="4"/>
  <c r="J44" i="4" s="1"/>
  <c r="F50" i="4"/>
  <c r="F51" i="4"/>
  <c r="J51" i="4" s="1"/>
  <c r="F47" i="4"/>
  <c r="J47" i="4" s="1"/>
  <c r="F43" i="4"/>
  <c r="F46" i="4"/>
  <c r="V30" i="4"/>
  <c r="V26" i="4"/>
  <c r="V24" i="4"/>
  <c r="Q53" i="4"/>
  <c r="Q49" i="4"/>
  <c r="Q45" i="4"/>
  <c r="V15" i="4"/>
  <c r="V11" i="4"/>
  <c r="V5" i="4"/>
  <c r="V12" i="4"/>
  <c r="V8" i="4"/>
  <c r="U7" i="4"/>
  <c r="U11" i="4"/>
  <c r="H15" i="4"/>
  <c r="J23" i="4"/>
  <c r="J27" i="4"/>
  <c r="V29" i="4"/>
  <c r="J31" i="4"/>
  <c r="H33" i="4"/>
  <c r="J33" i="4" s="1"/>
  <c r="H31" i="4"/>
  <c r="H29" i="4"/>
  <c r="J29" i="4" s="1"/>
  <c r="H27" i="4"/>
  <c r="H25" i="4"/>
  <c r="H23" i="4"/>
  <c r="Q44" i="4"/>
  <c r="Q46" i="4"/>
  <c r="S50" i="4"/>
  <c r="U50" i="4" s="1"/>
  <c r="Q51" i="4"/>
  <c r="H42" i="4"/>
  <c r="H46" i="4"/>
  <c r="H50" i="4"/>
  <c r="H43" i="4"/>
  <c r="H47" i="4"/>
  <c r="C15" i="1"/>
  <c r="C10" i="1"/>
  <c r="C11" i="1" s="1"/>
  <c r="C12" i="1" s="1"/>
  <c r="C13" i="1" s="1"/>
  <c r="C14" i="1" s="1"/>
  <c r="C9" i="1"/>
  <c r="C8" i="1"/>
  <c r="K34" i="4" l="1"/>
  <c r="K32" i="4"/>
  <c r="K30" i="4"/>
  <c r="K28" i="4"/>
  <c r="K26" i="4"/>
  <c r="K24" i="4"/>
  <c r="K23" i="4"/>
  <c r="K33" i="4"/>
  <c r="K29" i="4"/>
  <c r="K25" i="4"/>
  <c r="K31" i="4"/>
  <c r="K27" i="4"/>
  <c r="C36" i="4" s="1"/>
  <c r="C37" i="4" s="1"/>
  <c r="J43" i="4"/>
  <c r="K49" i="4" s="1"/>
  <c r="K45" i="4"/>
  <c r="K44" i="4"/>
  <c r="K43" i="4"/>
  <c r="K42" i="4"/>
  <c r="N47" i="4"/>
  <c r="O47" i="4" s="1"/>
  <c r="D9" i="4"/>
  <c r="J12" i="4"/>
  <c r="U46" i="4"/>
  <c r="S53" i="4"/>
  <c r="U53" i="4" s="1"/>
  <c r="S45" i="4"/>
  <c r="U45" i="4" s="1"/>
  <c r="V33" i="4"/>
  <c r="V25" i="4"/>
  <c r="V13" i="4"/>
  <c r="V9" i="4"/>
  <c r="V7" i="4"/>
  <c r="N17" i="4" s="1"/>
  <c r="N18" i="4" s="1"/>
  <c r="V28" i="4"/>
  <c r="J46" i="4"/>
  <c r="K53" i="4" s="1"/>
  <c r="J50" i="4"/>
  <c r="S49" i="4"/>
  <c r="U49" i="4" s="1"/>
  <c r="U52" i="4"/>
  <c r="J10" i="4"/>
  <c r="K11" i="4" s="1"/>
  <c r="K7" i="4"/>
  <c r="K5" i="4"/>
  <c r="K13" i="4"/>
  <c r="K9" i="4"/>
  <c r="K4" i="4"/>
  <c r="K6" i="4"/>
  <c r="K12" i="4"/>
  <c r="K8" i="4"/>
  <c r="V42" i="4"/>
  <c r="S51" i="4"/>
  <c r="U51" i="4" s="1"/>
  <c r="S47" i="4"/>
  <c r="U47" i="4" s="1"/>
  <c r="S43" i="4"/>
  <c r="U43" i="4" s="1"/>
  <c r="V45" i="4" s="1"/>
  <c r="S52" i="4"/>
  <c r="S44" i="4"/>
  <c r="U44" i="4" s="1"/>
  <c r="S48" i="4"/>
  <c r="U48" i="4" s="1"/>
  <c r="J15" i="4"/>
  <c r="K15" i="4" s="1"/>
  <c r="J14" i="4"/>
  <c r="E18" i="3"/>
  <c r="V43" i="4" l="1"/>
  <c r="V44" i="4"/>
  <c r="V46" i="4"/>
  <c r="V48" i="4"/>
  <c r="V49" i="4"/>
  <c r="K10" i="4"/>
  <c r="K50" i="4"/>
  <c r="K51" i="4"/>
  <c r="V52" i="4"/>
  <c r="V53" i="4"/>
  <c r="K14" i="4"/>
  <c r="K46" i="4"/>
  <c r="C55" i="4" s="1"/>
  <c r="K48" i="4"/>
  <c r="V50" i="4"/>
  <c r="V51" i="4"/>
  <c r="V47" i="4"/>
  <c r="N48" i="4"/>
  <c r="O48" i="4" s="1"/>
  <c r="D10" i="4"/>
  <c r="K52" i="4"/>
  <c r="K47" i="4"/>
  <c r="R18" i="3"/>
  <c r="P18" i="3"/>
  <c r="G18" i="3"/>
  <c r="R17" i="3"/>
  <c r="N9" i="3" s="1"/>
  <c r="O9" i="3" s="1"/>
  <c r="P17" i="3"/>
  <c r="G17" i="3"/>
  <c r="E17" i="3"/>
  <c r="R16" i="3"/>
  <c r="S12" i="3" s="1"/>
  <c r="P16" i="3"/>
  <c r="Q12" i="3" s="1"/>
  <c r="G16" i="3"/>
  <c r="H13" i="3" s="1"/>
  <c r="E16" i="3"/>
  <c r="F11" i="3" s="1"/>
  <c r="Q13" i="3"/>
  <c r="C13" i="3"/>
  <c r="C12" i="3"/>
  <c r="H11" i="3"/>
  <c r="C10" i="3"/>
  <c r="D10" i="3" s="1"/>
  <c r="Q9" i="3"/>
  <c r="H9" i="3"/>
  <c r="O7" i="3"/>
  <c r="H7" i="3"/>
  <c r="D7" i="3"/>
  <c r="Q6" i="3"/>
  <c r="O6" i="3"/>
  <c r="D6" i="3"/>
  <c r="Q5" i="3"/>
  <c r="O5" i="3"/>
  <c r="H5" i="3"/>
  <c r="F5" i="3"/>
  <c r="D5" i="3"/>
  <c r="O4" i="3"/>
  <c r="D4" i="3"/>
  <c r="R18" i="1"/>
  <c r="P18" i="1"/>
  <c r="R17" i="1"/>
  <c r="P17" i="1"/>
  <c r="G18" i="1"/>
  <c r="E18" i="1"/>
  <c r="G17" i="1"/>
  <c r="E17" i="1"/>
  <c r="D11" i="4" l="1"/>
  <c r="N49" i="4"/>
  <c r="O49" i="4" s="1"/>
  <c r="C56" i="4"/>
  <c r="J11" i="3"/>
  <c r="J5" i="3"/>
  <c r="N10" i="3"/>
  <c r="O10" i="3" s="1"/>
  <c r="Q11" i="3"/>
  <c r="Q15" i="3"/>
  <c r="U12" i="3"/>
  <c r="N11" i="3"/>
  <c r="O11" i="3" s="1"/>
  <c r="N12" i="3"/>
  <c r="O12" i="3" s="1"/>
  <c r="N13" i="3"/>
  <c r="O13" i="3" s="1"/>
  <c r="F14" i="3"/>
  <c r="J14" i="3" s="1"/>
  <c r="N14" i="3"/>
  <c r="Q7" i="3"/>
  <c r="F10" i="3"/>
  <c r="F12" i="3"/>
  <c r="J12" i="3" s="1"/>
  <c r="H14" i="3"/>
  <c r="F6" i="3"/>
  <c r="H8" i="3"/>
  <c r="H10" i="3"/>
  <c r="H12" i="3"/>
  <c r="Q14" i="3"/>
  <c r="C14" i="3"/>
  <c r="C8" i="3"/>
  <c r="D8" i="3" s="1"/>
  <c r="N8" i="3"/>
  <c r="O8" i="3" s="1"/>
  <c r="Q4" i="3"/>
  <c r="H6" i="3"/>
  <c r="Q8" i="3"/>
  <c r="Q10" i="3"/>
  <c r="H15" i="3"/>
  <c r="C9" i="3"/>
  <c r="U13" i="3"/>
  <c r="S14" i="3"/>
  <c r="U14" i="3" s="1"/>
  <c r="S11" i="3"/>
  <c r="U11" i="3" s="1"/>
  <c r="S5" i="3"/>
  <c r="U5" i="3" s="1"/>
  <c r="S4" i="3"/>
  <c r="D12" i="3"/>
  <c r="D14" i="3"/>
  <c r="S8" i="3"/>
  <c r="D13" i="3"/>
  <c r="C15" i="3"/>
  <c r="S9" i="3"/>
  <c r="U9" i="3" s="1"/>
  <c r="F8" i="3"/>
  <c r="J8" i="3" s="1"/>
  <c r="F13" i="3"/>
  <c r="J13" i="3" s="1"/>
  <c r="F4" i="3"/>
  <c r="D9" i="3"/>
  <c r="F15" i="3"/>
  <c r="J15" i="3" s="1"/>
  <c r="F7" i="3"/>
  <c r="J7" i="3" s="1"/>
  <c r="F9" i="3"/>
  <c r="J9" i="3" s="1"/>
  <c r="S10" i="3"/>
  <c r="U10" i="3" s="1"/>
  <c r="S13" i="3"/>
  <c r="S15" i="3"/>
  <c r="U15" i="3" s="1"/>
  <c r="S6" i="3"/>
  <c r="U6" i="3" s="1"/>
  <c r="S7" i="3"/>
  <c r="U7" i="3" s="1"/>
  <c r="C11" i="3"/>
  <c r="H4" i="3"/>
  <c r="N50" i="4" l="1"/>
  <c r="O50" i="4" s="1"/>
  <c r="D12" i="4"/>
  <c r="J6" i="3"/>
  <c r="U8" i="3"/>
  <c r="J10" i="3"/>
  <c r="J4" i="3"/>
  <c r="K12" i="3" s="1"/>
  <c r="U4" i="3"/>
  <c r="O14" i="3"/>
  <c r="N15" i="3"/>
  <c r="O15" i="3" s="1"/>
  <c r="V5" i="3"/>
  <c r="K15" i="3"/>
  <c r="C17" i="3" s="1"/>
  <c r="C18" i="3" s="1"/>
  <c r="K7" i="3"/>
  <c r="K11" i="3"/>
  <c r="K10" i="3"/>
  <c r="D15" i="3"/>
  <c r="D11" i="3"/>
  <c r="H236" i="2"/>
  <c r="F236" i="2"/>
  <c r="G236" i="2" s="1"/>
  <c r="D236" i="2"/>
  <c r="C236" i="2"/>
  <c r="H216" i="2"/>
  <c r="F216" i="2"/>
  <c r="G216" i="2" s="1"/>
  <c r="D216" i="2"/>
  <c r="E216" i="2" s="1"/>
  <c r="C216" i="2"/>
  <c r="H196" i="2"/>
  <c r="F196" i="2"/>
  <c r="D196" i="2"/>
  <c r="E196" i="2" s="1"/>
  <c r="C196" i="2"/>
  <c r="H176" i="2"/>
  <c r="F176" i="2"/>
  <c r="D176" i="2"/>
  <c r="E176" i="2" s="1"/>
  <c r="C176" i="2"/>
  <c r="H156" i="2"/>
  <c r="F156" i="2"/>
  <c r="D156" i="2"/>
  <c r="E156" i="2" s="1"/>
  <c r="C156" i="2"/>
  <c r="H136" i="2"/>
  <c r="F136" i="2"/>
  <c r="D136" i="2"/>
  <c r="E136" i="2" s="1"/>
  <c r="C136" i="2"/>
  <c r="H116" i="2"/>
  <c r="F116" i="2"/>
  <c r="D116" i="2"/>
  <c r="E116" i="2" s="1"/>
  <c r="C116" i="2"/>
  <c r="H96" i="2"/>
  <c r="F96" i="2"/>
  <c r="D96" i="2"/>
  <c r="E96" i="2" s="1"/>
  <c r="C96" i="2"/>
  <c r="H76" i="2"/>
  <c r="F76" i="2"/>
  <c r="G76" i="2" s="1"/>
  <c r="D76" i="2"/>
  <c r="E76" i="2" s="1"/>
  <c r="C76" i="2"/>
  <c r="H56" i="2"/>
  <c r="F56" i="2"/>
  <c r="G56" i="2" s="1"/>
  <c r="D56" i="2"/>
  <c r="E56" i="2" s="1"/>
  <c r="C56" i="2"/>
  <c r="H36" i="2"/>
  <c r="F36" i="2"/>
  <c r="D36" i="2"/>
  <c r="C36" i="2"/>
  <c r="H16" i="2"/>
  <c r="F16" i="2"/>
  <c r="D16" i="2"/>
  <c r="C16" i="2"/>
  <c r="N51" i="4" l="1"/>
  <c r="O51" i="4" s="1"/>
  <c r="D13" i="4"/>
  <c r="G96" i="2"/>
  <c r="G116" i="2"/>
  <c r="G136" i="2"/>
  <c r="G156" i="2"/>
  <c r="G176" i="2"/>
  <c r="G196" i="2"/>
  <c r="E236" i="2"/>
  <c r="V12" i="3"/>
  <c r="V14" i="3"/>
  <c r="K13" i="3"/>
  <c r="V11" i="3"/>
  <c r="V15" i="3"/>
  <c r="K4" i="3"/>
  <c r="V10" i="3"/>
  <c r="V4" i="3"/>
  <c r="K14" i="3"/>
  <c r="V6" i="3"/>
  <c r="V13" i="3"/>
  <c r="K9" i="3"/>
  <c r="V7" i="3"/>
  <c r="N17" i="3" s="1"/>
  <c r="N18" i="3" s="1"/>
  <c r="V8" i="3"/>
  <c r="K5" i="3"/>
  <c r="K8" i="3"/>
  <c r="V9" i="3"/>
  <c r="K6" i="3"/>
  <c r="E36" i="2"/>
  <c r="G36" i="2"/>
  <c r="O15" i="1"/>
  <c r="O14" i="1"/>
  <c r="O13" i="1"/>
  <c r="O12" i="1"/>
  <c r="O11" i="1"/>
  <c r="O10" i="1"/>
  <c r="O9" i="1"/>
  <c r="O8" i="1"/>
  <c r="O7" i="1"/>
  <c r="O6" i="1"/>
  <c r="O5" i="1"/>
  <c r="I136" i="2"/>
  <c r="I116" i="2"/>
  <c r="I96" i="2"/>
  <c r="I56" i="2"/>
  <c r="I36" i="2"/>
  <c r="H235" i="2"/>
  <c r="F235" i="2"/>
  <c r="J239" i="2" s="1"/>
  <c r="D235" i="2"/>
  <c r="C235" i="2"/>
  <c r="H215" i="2"/>
  <c r="F215" i="2"/>
  <c r="D215" i="2"/>
  <c r="C215" i="2"/>
  <c r="H195" i="2"/>
  <c r="F195" i="2"/>
  <c r="D195" i="2"/>
  <c r="C195" i="2"/>
  <c r="H175" i="2"/>
  <c r="F175" i="2"/>
  <c r="J179" i="2" s="1"/>
  <c r="D175" i="2"/>
  <c r="G175" i="2" s="1"/>
  <c r="C175" i="2"/>
  <c r="J219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I94" i="2"/>
  <c r="I93" i="2"/>
  <c r="I92" i="2"/>
  <c r="I91" i="2"/>
  <c r="I90" i="2"/>
  <c r="I89" i="2"/>
  <c r="I88" i="2"/>
  <c r="I87" i="2"/>
  <c r="I86" i="2"/>
  <c r="I85" i="2"/>
  <c r="I84" i="2"/>
  <c r="I83" i="2"/>
  <c r="G94" i="2"/>
  <c r="G93" i="2"/>
  <c r="G92" i="2"/>
  <c r="G91" i="2"/>
  <c r="G90" i="2"/>
  <c r="G89" i="2"/>
  <c r="G88" i="2"/>
  <c r="G87" i="2"/>
  <c r="G86" i="2"/>
  <c r="G85" i="2"/>
  <c r="G84" i="2"/>
  <c r="G83" i="2"/>
  <c r="I74" i="2"/>
  <c r="I73" i="2"/>
  <c r="I72" i="2"/>
  <c r="I71" i="2"/>
  <c r="I70" i="2"/>
  <c r="I69" i="2"/>
  <c r="I68" i="2"/>
  <c r="I67" i="2"/>
  <c r="I66" i="2"/>
  <c r="I65" i="2"/>
  <c r="I64" i="2"/>
  <c r="I63" i="2"/>
  <c r="G74" i="2"/>
  <c r="G73" i="2"/>
  <c r="G72" i="2"/>
  <c r="G71" i="2"/>
  <c r="G70" i="2"/>
  <c r="G69" i="2"/>
  <c r="G68" i="2"/>
  <c r="G67" i="2"/>
  <c r="G66" i="2"/>
  <c r="G65" i="2"/>
  <c r="G64" i="2"/>
  <c r="G63" i="2"/>
  <c r="I54" i="2"/>
  <c r="I53" i="2"/>
  <c r="I52" i="2"/>
  <c r="I51" i="2"/>
  <c r="I50" i="2"/>
  <c r="I49" i="2"/>
  <c r="I48" i="2"/>
  <c r="I47" i="2"/>
  <c r="I46" i="2"/>
  <c r="I45" i="2"/>
  <c r="I44" i="2"/>
  <c r="I43" i="2"/>
  <c r="G54" i="2"/>
  <c r="G53" i="2"/>
  <c r="G52" i="2"/>
  <c r="G51" i="2"/>
  <c r="G50" i="2"/>
  <c r="G49" i="2"/>
  <c r="G48" i="2"/>
  <c r="G47" i="2"/>
  <c r="G46" i="2"/>
  <c r="G45" i="2"/>
  <c r="G44" i="2"/>
  <c r="G43" i="2"/>
  <c r="I34" i="2"/>
  <c r="I33" i="2"/>
  <c r="I32" i="2"/>
  <c r="I31" i="2"/>
  <c r="I30" i="2"/>
  <c r="I29" i="2"/>
  <c r="I28" i="2"/>
  <c r="I27" i="2"/>
  <c r="I26" i="2"/>
  <c r="I25" i="2"/>
  <c r="I24" i="2"/>
  <c r="I23" i="2"/>
  <c r="G34" i="2"/>
  <c r="G33" i="2"/>
  <c r="G32" i="2"/>
  <c r="G31" i="2"/>
  <c r="G30" i="2"/>
  <c r="G29" i="2"/>
  <c r="G28" i="2"/>
  <c r="G27" i="2"/>
  <c r="G26" i="2"/>
  <c r="G25" i="2"/>
  <c r="G24" i="2"/>
  <c r="G23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94" i="2"/>
  <c r="E93" i="2"/>
  <c r="E92" i="2"/>
  <c r="E91" i="2"/>
  <c r="E90" i="2"/>
  <c r="E89" i="2"/>
  <c r="E88" i="2"/>
  <c r="E87" i="2"/>
  <c r="E86" i="2"/>
  <c r="E85" i="2"/>
  <c r="E84" i="2"/>
  <c r="E83" i="2"/>
  <c r="E74" i="2"/>
  <c r="E73" i="2"/>
  <c r="E72" i="2"/>
  <c r="E71" i="2"/>
  <c r="E70" i="2"/>
  <c r="E69" i="2"/>
  <c r="E68" i="2"/>
  <c r="E67" i="2"/>
  <c r="E66" i="2"/>
  <c r="E65" i="2"/>
  <c r="E64" i="2"/>
  <c r="E63" i="2"/>
  <c r="E54" i="2"/>
  <c r="E53" i="2"/>
  <c r="E52" i="2"/>
  <c r="E51" i="2"/>
  <c r="E50" i="2"/>
  <c r="E49" i="2"/>
  <c r="E48" i="2"/>
  <c r="E47" i="2"/>
  <c r="E46" i="2"/>
  <c r="E45" i="2"/>
  <c r="E44" i="2"/>
  <c r="E43" i="2"/>
  <c r="E34" i="2"/>
  <c r="E33" i="2"/>
  <c r="E32" i="2"/>
  <c r="E31" i="2"/>
  <c r="E30" i="2"/>
  <c r="E29" i="2"/>
  <c r="E28" i="2"/>
  <c r="E27" i="2"/>
  <c r="E26" i="2"/>
  <c r="E25" i="2"/>
  <c r="E24" i="2"/>
  <c r="E23" i="2"/>
  <c r="G14" i="2"/>
  <c r="G13" i="2"/>
  <c r="G12" i="2"/>
  <c r="G11" i="2"/>
  <c r="G10" i="2"/>
  <c r="G9" i="2"/>
  <c r="G8" i="2"/>
  <c r="G7" i="2"/>
  <c r="G6" i="2"/>
  <c r="G5" i="2"/>
  <c r="G4" i="2"/>
  <c r="E14" i="2"/>
  <c r="E13" i="2"/>
  <c r="E12" i="2"/>
  <c r="E11" i="2"/>
  <c r="E10" i="2"/>
  <c r="E9" i="2"/>
  <c r="E8" i="2"/>
  <c r="E7" i="2"/>
  <c r="E6" i="2"/>
  <c r="E5" i="2"/>
  <c r="E4" i="2"/>
  <c r="E3" i="2"/>
  <c r="G3" i="2"/>
  <c r="H155" i="2"/>
  <c r="F155" i="2"/>
  <c r="J159" i="2" s="1"/>
  <c r="D155" i="2"/>
  <c r="C155" i="2"/>
  <c r="H135" i="2"/>
  <c r="F135" i="2"/>
  <c r="J139" i="2" s="1"/>
  <c r="D135" i="2"/>
  <c r="D137" i="2" s="1"/>
  <c r="C135" i="2"/>
  <c r="H115" i="2"/>
  <c r="F115" i="2"/>
  <c r="J119" i="2" s="1"/>
  <c r="D115" i="2"/>
  <c r="C115" i="2"/>
  <c r="H95" i="2"/>
  <c r="F95" i="2"/>
  <c r="J99" i="2" s="1"/>
  <c r="D95" i="2"/>
  <c r="C95" i="2"/>
  <c r="H75" i="2"/>
  <c r="F75" i="2"/>
  <c r="J79" i="2" s="1"/>
  <c r="D75" i="2"/>
  <c r="C75" i="2"/>
  <c r="H55" i="2"/>
  <c r="F55" i="2"/>
  <c r="J59" i="2" s="1"/>
  <c r="D55" i="2"/>
  <c r="D57" i="2" s="1"/>
  <c r="C55" i="2"/>
  <c r="H35" i="2"/>
  <c r="F35" i="2"/>
  <c r="J39" i="2" s="1"/>
  <c r="D35" i="2"/>
  <c r="C35" i="2"/>
  <c r="I14" i="2"/>
  <c r="I13" i="2"/>
  <c r="I12" i="2"/>
  <c r="I11" i="2"/>
  <c r="I10" i="2"/>
  <c r="I9" i="2"/>
  <c r="I8" i="2"/>
  <c r="I7" i="2"/>
  <c r="I6" i="2"/>
  <c r="I5" i="2"/>
  <c r="I4" i="2"/>
  <c r="I3" i="2"/>
  <c r="H15" i="2"/>
  <c r="F15" i="2"/>
  <c r="J19" i="2" s="1"/>
  <c r="D15" i="2"/>
  <c r="C15" i="2"/>
  <c r="C17" i="2" s="1"/>
  <c r="D17" i="2"/>
  <c r="R53" i="1"/>
  <c r="R52" i="1"/>
  <c r="R51" i="1"/>
  <c r="R50" i="1"/>
  <c r="R49" i="1"/>
  <c r="R48" i="1"/>
  <c r="R47" i="1"/>
  <c r="R46" i="1"/>
  <c r="R45" i="1"/>
  <c r="R44" i="1"/>
  <c r="R43" i="1"/>
  <c r="P53" i="1"/>
  <c r="P52" i="1"/>
  <c r="P51" i="1"/>
  <c r="P50" i="1"/>
  <c r="P49" i="1"/>
  <c r="P48" i="1"/>
  <c r="P47" i="1"/>
  <c r="P46" i="1"/>
  <c r="P45" i="1"/>
  <c r="P44" i="1"/>
  <c r="P43" i="1"/>
  <c r="R42" i="1"/>
  <c r="P42" i="1"/>
  <c r="N54" i="1"/>
  <c r="N58" i="1" s="1"/>
  <c r="N53" i="1"/>
  <c r="N52" i="1"/>
  <c r="N51" i="1"/>
  <c r="N50" i="1"/>
  <c r="N49" i="1"/>
  <c r="N48" i="1"/>
  <c r="N47" i="1"/>
  <c r="N46" i="1"/>
  <c r="N45" i="1"/>
  <c r="N44" i="1"/>
  <c r="N43" i="1"/>
  <c r="N42" i="1"/>
  <c r="D53" i="1"/>
  <c r="D52" i="1"/>
  <c r="D51" i="1"/>
  <c r="D50" i="1"/>
  <c r="D49" i="1"/>
  <c r="D48" i="1"/>
  <c r="D47" i="1"/>
  <c r="D46" i="1"/>
  <c r="D45" i="1"/>
  <c r="D44" i="1"/>
  <c r="D43" i="1"/>
  <c r="D42" i="1"/>
  <c r="G54" i="1"/>
  <c r="H53" i="1" s="1"/>
  <c r="E54" i="1"/>
  <c r="F53" i="1" s="1"/>
  <c r="Q23" i="1"/>
  <c r="O34" i="1"/>
  <c r="O33" i="1"/>
  <c r="O32" i="1"/>
  <c r="O31" i="1"/>
  <c r="O30" i="1"/>
  <c r="O29" i="1"/>
  <c r="O28" i="1"/>
  <c r="O27" i="1"/>
  <c r="O26" i="1"/>
  <c r="O25" i="1"/>
  <c r="O24" i="1"/>
  <c r="O23" i="1"/>
  <c r="D34" i="1"/>
  <c r="D33" i="1"/>
  <c r="D32" i="1"/>
  <c r="D31" i="1"/>
  <c r="D30" i="1"/>
  <c r="D29" i="1"/>
  <c r="D28" i="1"/>
  <c r="D27" i="1"/>
  <c r="D26" i="1"/>
  <c r="D25" i="1"/>
  <c r="D24" i="1"/>
  <c r="D23" i="1"/>
  <c r="R35" i="1"/>
  <c r="S33" i="1" s="1"/>
  <c r="P35" i="1"/>
  <c r="Q34" i="1" s="1"/>
  <c r="G35" i="1"/>
  <c r="H34" i="1" s="1"/>
  <c r="E35" i="1"/>
  <c r="F33" i="1" s="1"/>
  <c r="G16" i="1"/>
  <c r="H15" i="1" s="1"/>
  <c r="E16" i="1"/>
  <c r="F15" i="1" s="1"/>
  <c r="O4" i="1"/>
  <c r="P16" i="1"/>
  <c r="Q15" i="1" s="1"/>
  <c r="R16" i="1"/>
  <c r="S15" i="1" s="1"/>
  <c r="D15" i="1"/>
  <c r="D14" i="1"/>
  <c r="D13" i="1"/>
  <c r="D12" i="1"/>
  <c r="D11" i="1"/>
  <c r="D10" i="1"/>
  <c r="D9" i="1"/>
  <c r="D8" i="1"/>
  <c r="D7" i="1"/>
  <c r="D6" i="1"/>
  <c r="D5" i="1"/>
  <c r="D4" i="1"/>
  <c r="F7" i="1"/>
  <c r="F6" i="1"/>
  <c r="F5" i="1"/>
  <c r="H14" i="1"/>
  <c r="H10" i="1"/>
  <c r="H8" i="1"/>
  <c r="H4" i="1"/>
  <c r="N52" i="4" l="1"/>
  <c r="O52" i="4" s="1"/>
  <c r="D14" i="4"/>
  <c r="I175" i="2"/>
  <c r="H23" i="1"/>
  <c r="H12" i="1"/>
  <c r="Q12" i="1"/>
  <c r="Q4" i="1"/>
  <c r="Q8" i="1"/>
  <c r="O46" i="1"/>
  <c r="F12" i="1"/>
  <c r="J12" i="1" s="1"/>
  <c r="H6" i="1"/>
  <c r="J6" i="1" s="1"/>
  <c r="Q25" i="1"/>
  <c r="F8" i="1"/>
  <c r="Q27" i="1"/>
  <c r="R54" i="1"/>
  <c r="S49" i="1" s="1"/>
  <c r="E175" i="2"/>
  <c r="F9" i="1"/>
  <c r="Q29" i="1"/>
  <c r="D37" i="2"/>
  <c r="F10" i="1"/>
  <c r="J10" i="1" s="1"/>
  <c r="Q31" i="1"/>
  <c r="Q33" i="1"/>
  <c r="D77" i="2"/>
  <c r="F4" i="1"/>
  <c r="J4" i="1" s="1"/>
  <c r="K4" i="1" s="1"/>
  <c r="F14" i="1"/>
  <c r="J14" i="1" s="1"/>
  <c r="J53" i="1"/>
  <c r="D117" i="2"/>
  <c r="F17" i="2"/>
  <c r="I17" i="2" s="1"/>
  <c r="E15" i="2"/>
  <c r="Q24" i="1"/>
  <c r="U24" i="1" s="1"/>
  <c r="Q26" i="1"/>
  <c r="Q28" i="1"/>
  <c r="Q30" i="1"/>
  <c r="Q32" i="1"/>
  <c r="U32" i="1" s="1"/>
  <c r="S24" i="1"/>
  <c r="S26" i="1"/>
  <c r="S28" i="1"/>
  <c r="S30" i="1"/>
  <c r="S32" i="1"/>
  <c r="S34" i="1"/>
  <c r="U34" i="1" s="1"/>
  <c r="S23" i="1"/>
  <c r="S25" i="1"/>
  <c r="S27" i="1"/>
  <c r="S29" i="1"/>
  <c r="S31" i="1"/>
  <c r="H31" i="1"/>
  <c r="U15" i="1"/>
  <c r="Q6" i="1"/>
  <c r="Q10" i="1"/>
  <c r="Q14" i="1"/>
  <c r="H5" i="1"/>
  <c r="J5" i="1" s="1"/>
  <c r="H7" i="1"/>
  <c r="J7" i="1" s="1"/>
  <c r="H9" i="1"/>
  <c r="H11" i="1"/>
  <c r="H13" i="1"/>
  <c r="F11" i="1"/>
  <c r="J11" i="1" s="1"/>
  <c r="F13" i="1"/>
  <c r="P54" i="1"/>
  <c r="Q52" i="1" s="1"/>
  <c r="D97" i="2"/>
  <c r="O47" i="1"/>
  <c r="O42" i="1"/>
  <c r="O44" i="1"/>
  <c r="O48" i="1"/>
  <c r="O50" i="1"/>
  <c r="O52" i="1"/>
  <c r="O43" i="1"/>
  <c r="O45" i="1"/>
  <c r="O49" i="1"/>
  <c r="O51" i="1"/>
  <c r="O53" i="1"/>
  <c r="I76" i="2"/>
  <c r="E16" i="2"/>
  <c r="I15" i="2"/>
  <c r="E35" i="2"/>
  <c r="E55" i="2"/>
  <c r="E75" i="2"/>
  <c r="E95" i="2"/>
  <c r="E115" i="2"/>
  <c r="E135" i="2"/>
  <c r="E155" i="2"/>
  <c r="I155" i="2"/>
  <c r="C177" i="2"/>
  <c r="D177" i="2"/>
  <c r="F177" i="2"/>
  <c r="I176" i="2"/>
  <c r="E195" i="2"/>
  <c r="I195" i="2"/>
  <c r="E215" i="2"/>
  <c r="I215" i="2"/>
  <c r="E235" i="2"/>
  <c r="I235" i="2"/>
  <c r="G15" i="2"/>
  <c r="G35" i="2"/>
  <c r="I35" i="2"/>
  <c r="G55" i="2"/>
  <c r="I55" i="2"/>
  <c r="G75" i="2"/>
  <c r="I75" i="2"/>
  <c r="G95" i="2"/>
  <c r="I95" i="2"/>
  <c r="G115" i="2"/>
  <c r="I115" i="2"/>
  <c r="G135" i="2"/>
  <c r="I135" i="2"/>
  <c r="G155" i="2"/>
  <c r="D197" i="2"/>
  <c r="D217" i="2"/>
  <c r="D237" i="2"/>
  <c r="I16" i="2"/>
  <c r="C157" i="2"/>
  <c r="D157" i="2"/>
  <c r="F157" i="2"/>
  <c r="G16" i="2"/>
  <c r="I156" i="2"/>
  <c r="G195" i="2"/>
  <c r="C197" i="2"/>
  <c r="F197" i="2"/>
  <c r="G215" i="2"/>
  <c r="C217" i="2"/>
  <c r="F217" i="2"/>
  <c r="G235" i="2"/>
  <c r="C237" i="2"/>
  <c r="F237" i="2"/>
  <c r="I236" i="2"/>
  <c r="I216" i="2"/>
  <c r="J199" i="2"/>
  <c r="I196" i="2"/>
  <c r="C37" i="2"/>
  <c r="C57" i="2"/>
  <c r="C77" i="2"/>
  <c r="C97" i="2"/>
  <c r="C117" i="2"/>
  <c r="C137" i="2"/>
  <c r="F137" i="2"/>
  <c r="F117" i="2"/>
  <c r="F97" i="2"/>
  <c r="F77" i="2"/>
  <c r="F57" i="2"/>
  <c r="F37" i="2"/>
  <c r="F42" i="1"/>
  <c r="F44" i="1"/>
  <c r="F46" i="1"/>
  <c r="J46" i="1" s="1"/>
  <c r="F48" i="1"/>
  <c r="F50" i="1"/>
  <c r="F52" i="1"/>
  <c r="J52" i="1" s="1"/>
  <c r="H42" i="1"/>
  <c r="H44" i="1"/>
  <c r="H46" i="1"/>
  <c r="H48" i="1"/>
  <c r="H50" i="1"/>
  <c r="H52" i="1"/>
  <c r="F43" i="1"/>
  <c r="F45" i="1"/>
  <c r="F47" i="1"/>
  <c r="F49" i="1"/>
  <c r="F51" i="1"/>
  <c r="H43" i="1"/>
  <c r="H45" i="1"/>
  <c r="H47" i="1"/>
  <c r="H49" i="1"/>
  <c r="H51" i="1"/>
  <c r="J44" i="1"/>
  <c r="H27" i="1"/>
  <c r="H25" i="1"/>
  <c r="H29" i="1"/>
  <c r="H33" i="1"/>
  <c r="J33" i="1" s="1"/>
  <c r="U23" i="1"/>
  <c r="V23" i="1" s="1"/>
  <c r="U25" i="1"/>
  <c r="U29" i="1"/>
  <c r="U31" i="1"/>
  <c r="U33" i="1"/>
  <c r="F24" i="1"/>
  <c r="F26" i="1"/>
  <c r="F28" i="1"/>
  <c r="F30" i="1"/>
  <c r="F32" i="1"/>
  <c r="F34" i="1"/>
  <c r="J34" i="1" s="1"/>
  <c r="H24" i="1"/>
  <c r="H26" i="1"/>
  <c r="H28" i="1"/>
  <c r="H30" i="1"/>
  <c r="H32" i="1"/>
  <c r="F23" i="1"/>
  <c r="J23" i="1" s="1"/>
  <c r="K23" i="1" s="1"/>
  <c r="F25" i="1"/>
  <c r="F27" i="1"/>
  <c r="F29" i="1"/>
  <c r="F31" i="1"/>
  <c r="J31" i="1" s="1"/>
  <c r="S4" i="1"/>
  <c r="U4" i="1" s="1"/>
  <c r="V4" i="1" s="1"/>
  <c r="S6" i="1"/>
  <c r="S8" i="1"/>
  <c r="S10" i="1"/>
  <c r="U10" i="1" s="1"/>
  <c r="S12" i="1"/>
  <c r="S14" i="1"/>
  <c r="S5" i="1"/>
  <c r="S7" i="1"/>
  <c r="S9" i="1"/>
  <c r="S11" i="1"/>
  <c r="S13" i="1"/>
  <c r="Q5" i="1"/>
  <c r="Q7" i="1"/>
  <c r="Q9" i="1"/>
  <c r="Q11" i="1"/>
  <c r="Q13" i="1"/>
  <c r="J15" i="1"/>
  <c r="J8" i="1"/>
  <c r="D15" i="4" l="1"/>
  <c r="N53" i="4"/>
  <c r="O53" i="4" s="1"/>
  <c r="C17" i="4"/>
  <c r="U27" i="1"/>
  <c r="U12" i="1"/>
  <c r="J45" i="1"/>
  <c r="J9" i="1"/>
  <c r="J50" i="1"/>
  <c r="J42" i="1"/>
  <c r="K42" i="1" s="1"/>
  <c r="J48" i="1"/>
  <c r="U6" i="1"/>
  <c r="U11" i="1"/>
  <c r="S46" i="1"/>
  <c r="S44" i="1"/>
  <c r="S45" i="1"/>
  <c r="S43" i="1"/>
  <c r="U8" i="1"/>
  <c r="S51" i="1"/>
  <c r="S52" i="1"/>
  <c r="U52" i="1" s="1"/>
  <c r="S42" i="1"/>
  <c r="S50" i="1"/>
  <c r="U14" i="1"/>
  <c r="U7" i="1"/>
  <c r="S48" i="1"/>
  <c r="S47" i="1"/>
  <c r="J13" i="1"/>
  <c r="K13" i="1" s="1"/>
  <c r="I217" i="2"/>
  <c r="I218" i="2" s="1"/>
  <c r="I220" i="2" s="1"/>
  <c r="I117" i="2"/>
  <c r="I118" i="2" s="1"/>
  <c r="I120" i="2" s="1"/>
  <c r="S53" i="1"/>
  <c r="K5" i="1"/>
  <c r="J49" i="1"/>
  <c r="K8" i="1"/>
  <c r="U28" i="1"/>
  <c r="V24" i="1"/>
  <c r="V25" i="1"/>
  <c r="U30" i="1"/>
  <c r="U26" i="1"/>
  <c r="V27" i="1" s="1"/>
  <c r="J27" i="1"/>
  <c r="J25" i="1"/>
  <c r="U13" i="1"/>
  <c r="U9" i="1"/>
  <c r="U5" i="1"/>
  <c r="K9" i="1"/>
  <c r="Q49" i="1"/>
  <c r="U49" i="1" s="1"/>
  <c r="K12" i="1"/>
  <c r="Q53" i="1"/>
  <c r="Q50" i="1"/>
  <c r="Q46" i="1"/>
  <c r="Q51" i="1"/>
  <c r="U51" i="1" s="1"/>
  <c r="Q47" i="1"/>
  <c r="Q43" i="1"/>
  <c r="U43" i="1" s="1"/>
  <c r="Q42" i="1"/>
  <c r="U42" i="1" s="1"/>
  <c r="V42" i="1" s="1"/>
  <c r="Q48" i="1"/>
  <c r="U48" i="1" s="1"/>
  <c r="Q44" i="1"/>
  <c r="Q45" i="1"/>
  <c r="I77" i="2"/>
  <c r="I78" i="2" s="1"/>
  <c r="I80" i="2" s="1"/>
  <c r="I37" i="2"/>
  <c r="I38" i="2" s="1"/>
  <c r="I40" i="2" s="1"/>
  <c r="I137" i="2"/>
  <c r="I138" i="2" s="1"/>
  <c r="I140" i="2" s="1"/>
  <c r="I97" i="2"/>
  <c r="I98" i="2" s="1"/>
  <c r="I100" i="2" s="1"/>
  <c r="I57" i="2"/>
  <c r="I58" i="2" s="1"/>
  <c r="I60" i="2" s="1"/>
  <c r="I237" i="2"/>
  <c r="I238" i="2" s="1"/>
  <c r="I240" i="2" s="1"/>
  <c r="I197" i="2"/>
  <c r="I198" i="2" s="1"/>
  <c r="I200" i="2" s="1"/>
  <c r="I177" i="2"/>
  <c r="I178" i="2" s="1"/>
  <c r="I180" i="2" s="1"/>
  <c r="I157" i="2"/>
  <c r="I158" i="2" s="1"/>
  <c r="I160" i="2" s="1"/>
  <c r="I18" i="2"/>
  <c r="I20" i="2" s="1"/>
  <c r="J51" i="1"/>
  <c r="J47" i="1"/>
  <c r="J43" i="1"/>
  <c r="J29" i="1"/>
  <c r="J30" i="1"/>
  <c r="J26" i="1"/>
  <c r="J32" i="1"/>
  <c r="J28" i="1"/>
  <c r="J24" i="1"/>
  <c r="K24" i="1" s="1"/>
  <c r="K6" i="1"/>
  <c r="K10" i="1"/>
  <c r="K7" i="1"/>
  <c r="K11" i="1"/>
  <c r="C18" i="4" l="1"/>
  <c r="N55" i="4"/>
  <c r="N36" i="1"/>
  <c r="N37" i="1" s="1"/>
  <c r="V32" i="1"/>
  <c r="V28" i="1"/>
  <c r="U46" i="1"/>
  <c r="U45" i="1"/>
  <c r="U44" i="1"/>
  <c r="V13" i="1"/>
  <c r="V11" i="1"/>
  <c r="V15" i="1"/>
  <c r="U50" i="1"/>
  <c r="C18" i="1"/>
  <c r="K14" i="1"/>
  <c r="K15" i="1"/>
  <c r="U47" i="1"/>
  <c r="V51" i="1" s="1"/>
  <c r="V6" i="1"/>
  <c r="U53" i="1"/>
  <c r="V10" i="1"/>
  <c r="V14" i="1"/>
  <c r="K52" i="1"/>
  <c r="V7" i="1"/>
  <c r="V34" i="1"/>
  <c r="V31" i="1"/>
  <c r="V29" i="1"/>
  <c r="V33" i="1"/>
  <c r="V26" i="1"/>
  <c r="V30" i="1"/>
  <c r="V8" i="1"/>
  <c r="V12" i="1"/>
  <c r="V5" i="1"/>
  <c r="V9" i="1"/>
  <c r="V45" i="1"/>
  <c r="V43" i="1"/>
  <c r="K45" i="1"/>
  <c r="K49" i="1"/>
  <c r="K53" i="1"/>
  <c r="K46" i="1"/>
  <c r="C55" i="1" s="1"/>
  <c r="K50" i="1"/>
  <c r="K43" i="1"/>
  <c r="K47" i="1"/>
  <c r="K51" i="1"/>
  <c r="K44" i="1"/>
  <c r="K48" i="1"/>
  <c r="K33" i="1"/>
  <c r="K31" i="1"/>
  <c r="K26" i="1"/>
  <c r="K30" i="1"/>
  <c r="K34" i="1"/>
  <c r="K27" i="1"/>
  <c r="K28" i="1"/>
  <c r="K32" i="1"/>
  <c r="K25" i="1"/>
  <c r="K29" i="1"/>
  <c r="N59" i="4" l="1"/>
  <c r="N60" i="4" s="1"/>
  <c r="N56" i="4"/>
  <c r="V46" i="1"/>
  <c r="C56" i="1"/>
  <c r="C36" i="1"/>
  <c r="C37" i="1" s="1"/>
  <c r="V44" i="1"/>
  <c r="N55" i="1"/>
  <c r="V48" i="1"/>
  <c r="V50" i="1"/>
  <c r="V52" i="1"/>
  <c r="V47" i="1"/>
  <c r="V49" i="1"/>
  <c r="V53" i="1"/>
  <c r="N18" i="1" l="1"/>
  <c r="N59" i="1"/>
  <c r="N60" i="1" s="1"/>
  <c r="N56" i="1"/>
</calcChain>
</file>

<file path=xl/sharedStrings.xml><?xml version="1.0" encoding="utf-8"?>
<sst xmlns="http://schemas.openxmlformats.org/spreadsheetml/2006/main" count="632" uniqueCount="67">
  <si>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</si>
  <si>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</si>
  <si>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</si>
  <si>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</si>
  <si>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</si>
  <si>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</si>
  <si>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</si>
  <si>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</si>
  <si>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</si>
  <si>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</si>
  <si>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</si>
  <si>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</si>
  <si>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BGT</t>
  </si>
  <si>
    <t>PROJ</t>
  </si>
  <si>
    <t>+/(-)</t>
  </si>
  <si>
    <t>61xx - Salaries</t>
  </si>
  <si>
    <t>62xx - Benefits</t>
  </si>
  <si>
    <t>63xx - Purchased Services</t>
  </si>
  <si>
    <t>64xx - Supplies</t>
  </si>
  <si>
    <t>65xx - Capital Projects</t>
  </si>
  <si>
    <t>TOTAL EXPENDITURES</t>
  </si>
  <si>
    <t>TTL Bgt w/out 65xx</t>
  </si>
  <si>
    <t>TTL Proj w/out 65xx</t>
  </si>
  <si>
    <t>+/(-) w/out 65xx</t>
  </si>
  <si>
    <t>Natural Gas - 6482</t>
  </si>
  <si>
    <t>% Chg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</si>
  <si>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</si>
  <si>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</si>
  <si>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</si>
  <si>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</si>
  <si>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</si>
  <si>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</si>
  <si>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</si>
  <si>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</si>
  <si>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</si>
  <si>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</si>
  <si>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</si>
  <si>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</si>
  <si>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</t>
  </si>
  <si>
    <t>Average %</t>
  </si>
  <si>
    <t>Projection</t>
  </si>
  <si>
    <t>BUDGET</t>
  </si>
  <si>
    <t>Budget</t>
  </si>
  <si>
    <t>Electric - 6481</t>
  </si>
  <si>
    <t>Bus Fuel - 6486</t>
  </si>
  <si>
    <t>PSRS - 6211</t>
  </si>
  <si>
    <t>PEERS - 6221</t>
  </si>
  <si>
    <t>Contracted Transportation - 6341, 6348, 6349</t>
  </si>
  <si>
    <t>Medical Insurance - 6241</t>
  </si>
  <si>
    <t>Food - 2560-6471</t>
  </si>
  <si>
    <t>Non Food - 2560-6472</t>
  </si>
  <si>
    <t>Subs - 6131</t>
  </si>
  <si>
    <t>Salary minus 6131, 6132, 6141, 6161, 6171</t>
  </si>
  <si>
    <t>Medicare &amp; OASDI - 6231 &amp; 6232</t>
  </si>
  <si>
    <t>2012-13</t>
  </si>
  <si>
    <t>TTL YTD</t>
  </si>
  <si>
    <t>% of TTL-YTD</t>
  </si>
  <si>
    <t>2013-14</t>
  </si>
  <si>
    <t>Nov-May</t>
  </si>
  <si>
    <t>2014-15</t>
  </si>
  <si>
    <t>Current Year</t>
  </si>
  <si>
    <t>1st Prior</t>
  </si>
  <si>
    <t>2nd Prior</t>
  </si>
  <si>
    <t>CY</t>
  </si>
  <si>
    <t>1st PY</t>
  </si>
  <si>
    <t>2nd PY</t>
  </si>
  <si>
    <t>3rd 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</si>
</sst>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2"/>
      <name val="Arial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theme="1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1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9" fillId="0" borderId="0" applyFont="0" applyFill="0" applyBorder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9" fillId="0" borderId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0" borderId="0" applyNumberFormat="0" applyBorder="0" applyAlignment="0" applyProtection="0"/>
    <xf numFmtId="0" fontId="21" fillId="43" borderId="0" applyNumberFormat="0" applyBorder="0" applyAlignment="0" applyProtection="0"/>
    <xf numFmtId="0" fontId="21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54" borderId="0" applyNumberFormat="0" applyBorder="0" applyAlignment="0" applyProtection="0"/>
    <xf numFmtId="0" fontId="27" fillId="38" borderId="0" applyNumberFormat="0" applyBorder="0" applyAlignment="0" applyProtection="0"/>
    <xf numFmtId="0" fontId="28" fillId="55" borderId="18" applyNumberFormat="0" applyAlignment="0" applyProtection="0"/>
    <xf numFmtId="0" fontId="29" fillId="56" borderId="19" applyNumberFormat="0" applyAlignment="0" applyProtection="0"/>
    <xf numFmtId="44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39" borderId="0" applyNumberFormat="0" applyBorder="0" applyAlignment="0" applyProtection="0"/>
    <xf numFmtId="0" fontId="32" fillId="0" borderId="20" applyNumberFormat="0" applyFill="0" applyAlignment="0" applyProtection="0"/>
    <xf numFmtId="0" fontId="33" fillId="0" borderId="21" applyNumberFormat="0" applyFill="0" applyAlignment="0" applyProtection="0"/>
    <xf numFmtId="0" fontId="34" fillId="0" borderId="22" applyNumberFormat="0" applyFill="0" applyAlignment="0" applyProtection="0"/>
    <xf numFmtId="0" fontId="34" fillId="0" borderId="0" applyNumberFormat="0" applyFill="0" applyBorder="0" applyAlignment="0" applyProtection="0"/>
    <xf numFmtId="0" fontId="35" fillId="42" borderId="18" applyNumberFormat="0" applyAlignment="0" applyProtection="0"/>
    <xf numFmtId="0" fontId="36" fillId="0" borderId="23" applyNumberFormat="0" applyFill="0" applyAlignment="0" applyProtection="0"/>
    <xf numFmtId="0" fontId="37" fillId="57" borderId="0" applyNumberFormat="0" applyBorder="0" applyAlignment="0" applyProtection="0"/>
    <xf numFmtId="0" fontId="18" fillId="58" borderId="24" applyNumberFormat="0" applyFont="0" applyAlignment="0" applyProtection="0"/>
    <xf numFmtId="0" fontId="38" fillId="55" borderId="25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6" applyNumberFormat="0" applyFill="0" applyAlignment="0" applyProtection="0"/>
    <xf numFmtId="0" fontId="41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42" fillId="0" borderId="0"/>
    <xf numFmtId="44" fontId="42" fillId="0" borderId="0" applyFont="0" applyFill="0" applyBorder="0" applyAlignment="0" applyProtection="0"/>
    <xf numFmtId="0" fontId="25" fillId="0" borderId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0" borderId="0" applyNumberFormat="0" applyBorder="0" applyAlignment="0" applyProtection="0"/>
    <xf numFmtId="0" fontId="21" fillId="43" borderId="0" applyNumberFormat="0" applyBorder="0" applyAlignment="0" applyProtection="0"/>
    <xf numFmtId="0" fontId="21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54" borderId="0" applyNumberFormat="0" applyBorder="0" applyAlignment="0" applyProtection="0"/>
    <xf numFmtId="0" fontId="27" fillId="38" borderId="0" applyNumberFormat="0" applyBorder="0" applyAlignment="0" applyProtection="0"/>
    <xf numFmtId="0" fontId="28" fillId="55" borderId="18" applyNumberFormat="0" applyAlignment="0" applyProtection="0"/>
    <xf numFmtId="0" fontId="29" fillId="56" borderId="19" applyNumberFormat="0" applyAlignment="0" applyProtection="0"/>
    <xf numFmtId="44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39" borderId="0" applyNumberFormat="0" applyBorder="0" applyAlignment="0" applyProtection="0"/>
    <xf numFmtId="0" fontId="32" fillId="0" borderId="20" applyNumberFormat="0" applyFill="0" applyAlignment="0" applyProtection="0"/>
    <xf numFmtId="0" fontId="33" fillId="0" borderId="21" applyNumberFormat="0" applyFill="0" applyAlignment="0" applyProtection="0"/>
    <xf numFmtId="0" fontId="34" fillId="0" borderId="22" applyNumberFormat="0" applyFill="0" applyAlignment="0" applyProtection="0"/>
    <xf numFmtId="0" fontId="34" fillId="0" borderId="0" applyNumberFormat="0" applyFill="0" applyBorder="0" applyAlignment="0" applyProtection="0"/>
    <xf numFmtId="0" fontId="35" fillId="42" borderId="18" applyNumberFormat="0" applyAlignment="0" applyProtection="0"/>
    <xf numFmtId="0" fontId="36" fillId="0" borderId="23" applyNumberFormat="0" applyFill="0" applyAlignment="0" applyProtection="0"/>
    <xf numFmtId="0" fontId="37" fillId="57" borderId="0" applyNumberFormat="0" applyBorder="0" applyAlignment="0" applyProtection="0"/>
    <xf numFmtId="0" fontId="18" fillId="58" borderId="24" applyNumberFormat="0" applyFont="0" applyAlignment="0" applyProtection="0"/>
    <xf numFmtId="0" fontId="38" fillId="55" borderId="25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6" applyNumberFormat="0" applyFill="0" applyAlignment="0" applyProtection="0"/>
    <xf numFmtId="0" fontId="41" fillId="0" borderId="0" applyNumberForma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4" fillId="0" borderId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0" borderId="0" applyNumberFormat="0" applyBorder="0" applyAlignment="0" applyProtection="0"/>
    <xf numFmtId="0" fontId="21" fillId="43" borderId="0" applyNumberFormat="0" applyBorder="0" applyAlignment="0" applyProtection="0"/>
    <xf numFmtId="0" fontId="21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54" borderId="0" applyNumberFormat="0" applyBorder="0" applyAlignment="0" applyProtection="0"/>
    <xf numFmtId="0" fontId="27" fillId="38" borderId="0" applyNumberFormat="0" applyBorder="0" applyAlignment="0" applyProtection="0"/>
    <xf numFmtId="0" fontId="28" fillId="55" borderId="18" applyNumberFormat="0" applyAlignment="0" applyProtection="0"/>
    <xf numFmtId="0" fontId="29" fillId="56" borderId="19" applyNumberFormat="0" applyAlignment="0" applyProtection="0"/>
    <xf numFmtId="44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39" borderId="0" applyNumberFormat="0" applyBorder="0" applyAlignment="0" applyProtection="0"/>
    <xf numFmtId="0" fontId="32" fillId="0" borderId="20" applyNumberFormat="0" applyFill="0" applyAlignment="0" applyProtection="0"/>
    <xf numFmtId="0" fontId="33" fillId="0" borderId="21" applyNumberFormat="0" applyFill="0" applyAlignment="0" applyProtection="0"/>
    <xf numFmtId="0" fontId="34" fillId="0" borderId="22" applyNumberFormat="0" applyFill="0" applyAlignment="0" applyProtection="0"/>
    <xf numFmtId="0" fontId="34" fillId="0" borderId="0" applyNumberFormat="0" applyFill="0" applyBorder="0" applyAlignment="0" applyProtection="0"/>
    <xf numFmtId="0" fontId="35" fillId="42" borderId="18" applyNumberFormat="0" applyAlignment="0" applyProtection="0"/>
    <xf numFmtId="0" fontId="36" fillId="0" borderId="23" applyNumberFormat="0" applyFill="0" applyAlignment="0" applyProtection="0"/>
    <xf numFmtId="0" fontId="37" fillId="57" borderId="0" applyNumberFormat="0" applyBorder="0" applyAlignment="0" applyProtection="0"/>
    <xf numFmtId="0" fontId="18" fillId="58" borderId="24" applyNumberFormat="0" applyFont="0" applyAlignment="0" applyProtection="0"/>
    <xf numFmtId="0" fontId="38" fillId="55" borderId="25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6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24" fillId="0" borderId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0" borderId="0" applyNumberFormat="0" applyBorder="0" applyAlignment="0" applyProtection="0"/>
    <xf numFmtId="0" fontId="21" fillId="43" borderId="0" applyNumberFormat="0" applyBorder="0" applyAlignment="0" applyProtection="0"/>
    <xf numFmtId="0" fontId="21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54" borderId="0" applyNumberFormat="0" applyBorder="0" applyAlignment="0" applyProtection="0"/>
    <xf numFmtId="0" fontId="27" fillId="38" borderId="0" applyNumberFormat="0" applyBorder="0" applyAlignment="0" applyProtection="0"/>
    <xf numFmtId="0" fontId="28" fillId="55" borderId="18" applyNumberFormat="0" applyAlignment="0" applyProtection="0"/>
    <xf numFmtId="0" fontId="29" fillId="56" borderId="19" applyNumberFormat="0" applyAlignment="0" applyProtection="0"/>
    <xf numFmtId="44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39" borderId="0" applyNumberFormat="0" applyBorder="0" applyAlignment="0" applyProtection="0"/>
    <xf numFmtId="0" fontId="32" fillId="0" borderId="20" applyNumberFormat="0" applyFill="0" applyAlignment="0" applyProtection="0"/>
    <xf numFmtId="0" fontId="33" fillId="0" borderId="21" applyNumberFormat="0" applyFill="0" applyAlignment="0" applyProtection="0"/>
    <xf numFmtId="0" fontId="34" fillId="0" borderId="22" applyNumberFormat="0" applyFill="0" applyAlignment="0" applyProtection="0"/>
    <xf numFmtId="0" fontId="34" fillId="0" borderId="0" applyNumberFormat="0" applyFill="0" applyBorder="0" applyAlignment="0" applyProtection="0"/>
    <xf numFmtId="0" fontId="35" fillId="42" borderId="18" applyNumberFormat="0" applyAlignment="0" applyProtection="0"/>
    <xf numFmtId="0" fontId="36" fillId="0" borderId="23" applyNumberFormat="0" applyFill="0" applyAlignment="0" applyProtection="0"/>
    <xf numFmtId="0" fontId="37" fillId="57" borderId="0" applyNumberFormat="0" applyBorder="0" applyAlignment="0" applyProtection="0"/>
    <xf numFmtId="0" fontId="18" fillId="58" borderId="24" applyNumberFormat="0" applyFont="0" applyAlignment="0" applyProtection="0"/>
    <xf numFmtId="0" fontId="38" fillId="55" borderId="25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6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62">
    <xf numFmtId="0" fontId="0" fillId="0" borderId="0" xfId="0"/>
    <xf numFmtId="164" fontId="18" fillId="0" borderId="0" xfId="167" applyNumberFormat="1" applyFont="1" applyBorder="1"/>
    <xf numFmtId="0" fontId="18" fillId="0" borderId="13" xfId="41" applyBorder="1" applyAlignment="1">
      <alignment horizontal="center"/>
    </xf>
    <xf numFmtId="9" fontId="18" fillId="0" borderId="0" xfId="166" applyFont="1" applyBorder="1"/>
    <xf numFmtId="0" fontId="18" fillId="0" borderId="13" xfId="41" applyBorder="1"/>
    <xf numFmtId="165" fontId="18" fillId="0" borderId="0" xfId="166" applyNumberFormat="1" applyFont="1" applyBorder="1"/>
    <xf numFmtId="0" fontId="18" fillId="0" borderId="15" xfId="41" applyBorder="1"/>
    <xf numFmtId="164" fontId="18" fillId="0" borderId="16" xfId="167" applyNumberFormat="1" applyFont="1" applyBorder="1"/>
    <xf numFmtId="9" fontId="18" fillId="0" borderId="16" xfId="166" applyFont="1" applyBorder="1"/>
    <xf numFmtId="0" fontId="0" fillId="0" borderId="17" xfId="0" applyBorder="1"/>
    <xf numFmtId="164" fontId="18" fillId="33" borderId="0" xfId="167" applyNumberFormat="1" applyFont="1" applyFill="1" applyBorder="1"/>
    <xf numFmtId="0" fontId="0" fillId="0" borderId="0" xfId="0" applyBorder="1"/>
    <xf numFmtId="0" fontId="0" fillId="0" borderId="14" xfId="0" applyBorder="1"/>
    <xf numFmtId="0" fontId="0" fillId="0" borderId="16" xfId="0" applyBorder="1"/>
    <xf numFmtId="165" fontId="0" fillId="0" borderId="0" xfId="0" applyNumberFormat="1" applyBorder="1"/>
    <xf numFmtId="165" fontId="0" fillId="0" borderId="14" xfId="0" applyNumberFormat="1" applyBorder="1"/>
    <xf numFmtId="164" fontId="0" fillId="0" borderId="0" xfId="0" applyNumberFormat="1"/>
    <xf numFmtId="0" fontId="18" fillId="34" borderId="13" xfId="41" applyFill="1" applyBorder="1" applyAlignment="1">
      <alignment horizontal="center"/>
    </xf>
    <xf numFmtId="0" fontId="0" fillId="34" borderId="0" xfId="0" applyFill="1" applyBorder="1"/>
    <xf numFmtId="0" fontId="0" fillId="34" borderId="14" xfId="0" applyFill="1" applyBorder="1"/>
    <xf numFmtId="0" fontId="18" fillId="34" borderId="13" xfId="41" applyFill="1" applyBorder="1"/>
    <xf numFmtId="164" fontId="18" fillId="34" borderId="0" xfId="167" applyNumberFormat="1" applyFont="1" applyFill="1" applyBorder="1"/>
    <xf numFmtId="165" fontId="18" fillId="34" borderId="0" xfId="166" applyNumberFormat="1" applyFont="1" applyFill="1" applyBorder="1"/>
    <xf numFmtId="165" fontId="0" fillId="34" borderId="0" xfId="0" applyNumberFormat="1" applyFill="1" applyBorder="1"/>
    <xf numFmtId="165" fontId="0" fillId="34" borderId="14" xfId="0" applyNumberFormat="1" applyFill="1" applyBorder="1"/>
    <xf numFmtId="9" fontId="18" fillId="34" borderId="0" xfId="166" applyNumberFormat="1" applyFont="1" applyFill="1" applyBorder="1"/>
    <xf numFmtId="9" fontId="18" fillId="34" borderId="0" xfId="166" applyFont="1" applyFill="1" applyBorder="1"/>
    <xf numFmtId="0" fontId="18" fillId="34" borderId="15" xfId="41" applyFill="1" applyBorder="1"/>
    <xf numFmtId="164" fontId="18" fillId="34" borderId="16" xfId="167" applyNumberFormat="1" applyFont="1" applyFill="1" applyBorder="1"/>
    <xf numFmtId="9" fontId="18" fillId="34" borderId="16" xfId="166" applyFont="1" applyFill="1" applyBorder="1"/>
    <xf numFmtId="0" fontId="0" fillId="34" borderId="16" xfId="0" applyFill="1" applyBorder="1"/>
    <xf numFmtId="0" fontId="0" fillId="34" borderId="17" xfId="0" applyFill="1" applyBorder="1"/>
    <xf numFmtId="164" fontId="23" fillId="33" borderId="0" xfId="167" applyNumberFormat="1" applyFont="1" applyFill="1" applyBorder="1"/>
    <xf numFmtId="164" fontId="23" fillId="33" borderId="16" xfId="167" applyNumberFormat="1" applyFont="1" applyFill="1" applyBorder="1"/>
    <xf numFmtId="0" fontId="19" fillId="34" borderId="0" xfId="2806" applyFill="1" applyAlignment="1">
      <alignment horizontal="center"/>
    </xf>
    <xf numFmtId="0" fontId="19" fillId="34" borderId="0" xfId="2806" applyFill="1"/>
    <xf numFmtId="164" fontId="19" fillId="34" borderId="0" xfId="2812" applyNumberFormat="1" applyFont="1" applyFill="1"/>
    <xf numFmtId="165" fontId="19" fillId="34" borderId="0" xfId="2821" applyNumberFormat="1" applyFont="1" applyFill="1"/>
    <xf numFmtId="0" fontId="19" fillId="34" borderId="0" xfId="2806" applyFont="1" applyFill="1"/>
    <xf numFmtId="164" fontId="19" fillId="34" borderId="0" xfId="2812" quotePrefix="1" applyNumberFormat="1" applyFont="1" applyFill="1"/>
    <xf numFmtId="164" fontId="23" fillId="33" borderId="0" xfId="2812" applyNumberFormat="1" applyFont="1" applyFill="1"/>
    <xf numFmtId="164" fontId="18" fillId="35" borderId="0" xfId="167" applyNumberFormat="1" applyFont="1" applyFill="1" applyBorder="1"/>
    <xf numFmtId="164" fontId="19" fillId="35" borderId="0" xfId="2812" applyNumberFormat="1" applyFont="1" applyFill="1"/>
    <xf numFmtId="164" fontId="19" fillId="36" borderId="0" xfId="2812" applyNumberFormat="1" applyFont="1" applyFill="1"/>
    <xf numFmtId="10" fontId="18" fillId="60" borderId="0" xfId="2845" applyNumberFormat="1" applyFont="1" applyFill="1" applyBorder="1"/>
    <xf numFmtId="10" fontId="0" fillId="34" borderId="14" xfId="0" applyNumberFormat="1" applyFill="1" applyBorder="1"/>
    <xf numFmtId="165" fontId="18" fillId="59" borderId="16" xfId="2845" applyNumberFormat="1" applyFont="1" applyFill="1" applyBorder="1"/>
    <xf numFmtId="9" fontId="18" fillId="60" borderId="0" xfId="166" applyFont="1" applyFill="1" applyBorder="1"/>
    <xf numFmtId="9" fontId="18" fillId="59" borderId="16" xfId="166" applyFont="1" applyFill="1" applyBorder="1"/>
    <xf numFmtId="164" fontId="18" fillId="34" borderId="0" xfId="2812" quotePrefix="1" applyNumberFormat="1" applyFont="1" applyFill="1" applyAlignment="1">
      <alignment horizontal="center"/>
    </xf>
    <xf numFmtId="0" fontId="0" fillId="34" borderId="0" xfId="0" applyFill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18" fillId="34" borderId="0" xfId="41" applyFont="1" applyFill="1" applyBorder="1" applyAlignment="1">
      <alignment horizontal="center"/>
    </xf>
    <xf numFmtId="0" fontId="18" fillId="34" borderId="0" xfId="41" applyFill="1" applyBorder="1" applyAlignment="1">
      <alignment horizontal="center"/>
    </xf>
    <xf numFmtId="0" fontId="22" fillId="34" borderId="10" xfId="0" applyFont="1" applyFill="1" applyBorder="1" applyAlignment="1">
      <alignment horizontal="center"/>
    </xf>
    <xf numFmtId="0" fontId="22" fillId="34" borderId="11" xfId="0" applyFont="1" applyFill="1" applyBorder="1" applyAlignment="1">
      <alignment horizontal="center"/>
    </xf>
    <xf numFmtId="0" fontId="22" fillId="34" borderId="12" xfId="0" applyFont="1" applyFill="1" applyBorder="1" applyAlignment="1">
      <alignment horizontal="center"/>
    </xf>
    <xf numFmtId="0" fontId="20" fillId="34" borderId="0" xfId="2806" applyFont="1" applyFill="1" applyAlignment="1">
      <alignment horizontal="center"/>
    </xf>
  </cellXfs>
  <cellStyles count="3613">
    <cellStyle name="20% - Accent1" xfId="18" builtinId="30" customBuiltin="1"/>
    <cellStyle name="20% - Accent1 10" xfId="229"/>
    <cellStyle name="20% - Accent1 100" xfId="1477"/>
    <cellStyle name="20% - Accent1 101" xfId="1490"/>
    <cellStyle name="20% - Accent1 102" xfId="1494"/>
    <cellStyle name="20% - Accent1 103" xfId="1530"/>
    <cellStyle name="20% - Accent1 104" xfId="1533"/>
    <cellStyle name="20% - Accent1 105" xfId="1546"/>
    <cellStyle name="20% - Accent1 106" xfId="1560"/>
    <cellStyle name="20% - Accent1 107" xfId="1573"/>
    <cellStyle name="20% - Accent1 108" xfId="1587"/>
    <cellStyle name="20% - Accent1 109" xfId="1601"/>
    <cellStyle name="20% - Accent1 11" xfId="254"/>
    <cellStyle name="20% - Accent1 110" xfId="1615"/>
    <cellStyle name="20% - Accent1 111" xfId="1629"/>
    <cellStyle name="20% - Accent1 112" xfId="1643"/>
    <cellStyle name="20% - Accent1 113" xfId="1657"/>
    <cellStyle name="20% - Accent1 114" xfId="1670"/>
    <cellStyle name="20% - Accent1 115" xfId="1685"/>
    <cellStyle name="20% - Accent1 116" xfId="1699"/>
    <cellStyle name="20% - Accent1 117" xfId="1714"/>
    <cellStyle name="20% - Accent1 118" xfId="1729"/>
    <cellStyle name="20% - Accent1 119" xfId="1744"/>
    <cellStyle name="20% - Accent1 12" xfId="257"/>
    <cellStyle name="20% - Accent1 120" xfId="1759"/>
    <cellStyle name="20% - Accent1 121" xfId="1773"/>
    <cellStyle name="20% - Accent1 122" xfId="1787"/>
    <cellStyle name="20% - Accent1 123" xfId="1801"/>
    <cellStyle name="20% - Accent1 124" xfId="1815"/>
    <cellStyle name="20% - Accent1 125" xfId="1830"/>
    <cellStyle name="20% - Accent1 126" xfId="1845"/>
    <cellStyle name="20% - Accent1 127" xfId="1859"/>
    <cellStyle name="20% - Accent1 128" xfId="1873"/>
    <cellStyle name="20% - Accent1 129" xfId="1886"/>
    <cellStyle name="20% - Accent1 13" xfId="269"/>
    <cellStyle name="20% - Accent1 130" xfId="1899"/>
    <cellStyle name="20% - Accent1 131" xfId="1913"/>
    <cellStyle name="20% - Accent1 132" xfId="1927"/>
    <cellStyle name="20% - Accent1 133" xfId="1942"/>
    <cellStyle name="20% - Accent1 134" xfId="1957"/>
    <cellStyle name="20% - Accent1 135" xfId="1971"/>
    <cellStyle name="20% - Accent1 136" xfId="1985"/>
    <cellStyle name="20% - Accent1 137" xfId="1998"/>
    <cellStyle name="20% - Accent1 138" xfId="2011"/>
    <cellStyle name="20% - Accent1 139" xfId="2025"/>
    <cellStyle name="20% - Accent1 14" xfId="282"/>
    <cellStyle name="20% - Accent1 140" xfId="2039"/>
    <cellStyle name="20% - Accent1 141" xfId="2053"/>
    <cellStyle name="20% - Accent1 142" xfId="2067"/>
    <cellStyle name="20% - Accent1 143" xfId="2081"/>
    <cellStyle name="20% - Accent1 144" xfId="2095"/>
    <cellStyle name="20% - Accent1 145" xfId="2109"/>
    <cellStyle name="20% - Accent1 146" xfId="2123"/>
    <cellStyle name="20% - Accent1 147" xfId="2137"/>
    <cellStyle name="20% - Accent1 148" xfId="2151"/>
    <cellStyle name="20% - Accent1 149" xfId="2165"/>
    <cellStyle name="20% - Accent1 15" xfId="295"/>
    <cellStyle name="20% - Accent1 150" xfId="2179"/>
    <cellStyle name="20% - Accent1 151" xfId="2193"/>
    <cellStyle name="20% - Accent1 152" xfId="2207"/>
    <cellStyle name="20% - Accent1 153" xfId="2221"/>
    <cellStyle name="20% - Accent1 154" xfId="2235"/>
    <cellStyle name="20% - Accent1 155" xfId="2249"/>
    <cellStyle name="20% - Accent1 156" xfId="2263"/>
    <cellStyle name="20% - Accent1 157" xfId="2277"/>
    <cellStyle name="20% - Accent1 158" xfId="2291"/>
    <cellStyle name="20% - Accent1 159" xfId="2305"/>
    <cellStyle name="20% - Accent1 16" xfId="309"/>
    <cellStyle name="20% - Accent1 160" xfId="2318"/>
    <cellStyle name="20% - Accent1 161" xfId="2346"/>
    <cellStyle name="20% - Accent1 162" xfId="2349"/>
    <cellStyle name="20% - Accent1 163" xfId="2362"/>
    <cellStyle name="20% - Accent1 164" xfId="2376"/>
    <cellStyle name="20% - Accent1 165" xfId="2391"/>
    <cellStyle name="20% - Accent1 166" xfId="2404"/>
    <cellStyle name="20% - Accent1 167" xfId="2418"/>
    <cellStyle name="20% - Accent1 168" xfId="2432"/>
    <cellStyle name="20% - Accent1 169" xfId="2446"/>
    <cellStyle name="20% - Accent1 17" xfId="322"/>
    <cellStyle name="20% - Accent1 170" xfId="2459"/>
    <cellStyle name="20% - Accent1 171" xfId="2474"/>
    <cellStyle name="20% - Accent1 172" xfId="2488"/>
    <cellStyle name="20% - Accent1 173" xfId="2503"/>
    <cellStyle name="20% - Accent1 174" xfId="2517"/>
    <cellStyle name="20% - Accent1 175" xfId="2532"/>
    <cellStyle name="20% - Accent1 176" xfId="2545"/>
    <cellStyle name="20% - Accent1 177" xfId="2559"/>
    <cellStyle name="20% - Accent1 178" xfId="2573"/>
    <cellStyle name="20% - Accent1 179" xfId="2587"/>
    <cellStyle name="20% - Accent1 18" xfId="335"/>
    <cellStyle name="20% - Accent1 180" xfId="2601"/>
    <cellStyle name="20% - Accent1 181" xfId="2616"/>
    <cellStyle name="20% - Accent1 182" xfId="2630"/>
    <cellStyle name="20% - Accent1 183" xfId="2644"/>
    <cellStyle name="20% - Accent1 184" xfId="2658"/>
    <cellStyle name="20% - Accent1 185" xfId="2672"/>
    <cellStyle name="20% - Accent1 186" xfId="2685"/>
    <cellStyle name="20% - Accent1 187" xfId="2699"/>
    <cellStyle name="20% - Accent1 188" xfId="2713"/>
    <cellStyle name="20% - Accent1 189" xfId="2726"/>
    <cellStyle name="20% - Accent1 19" xfId="348"/>
    <cellStyle name="20% - Accent1 190" xfId="2740"/>
    <cellStyle name="20% - Accent1 191" xfId="2754"/>
    <cellStyle name="20% - Accent1 192" xfId="2768"/>
    <cellStyle name="20% - Accent1 193" xfId="2781"/>
    <cellStyle name="20% - Accent1 194" xfId="2847"/>
    <cellStyle name="20% - Accent1 2" xfId="76"/>
    <cellStyle name="20% - Accent1 2 2" xfId="2916"/>
    <cellStyle name="20% - Accent1 20" xfId="361"/>
    <cellStyle name="20% - Accent1 21" xfId="374"/>
    <cellStyle name="20% - Accent1 22" xfId="388"/>
    <cellStyle name="20% - Accent1 23" xfId="401"/>
    <cellStyle name="20% - Accent1 24" xfId="428"/>
    <cellStyle name="20% - Accent1 25" xfId="431"/>
    <cellStyle name="20% - Accent1 26" xfId="444"/>
    <cellStyle name="20% - Accent1 27" xfId="458"/>
    <cellStyle name="20% - Accent1 28" xfId="472"/>
    <cellStyle name="20% - Accent1 29" xfId="485"/>
    <cellStyle name="20% - Accent1 3" xfId="69"/>
    <cellStyle name="20% - Accent1 3 2" xfId="3047"/>
    <cellStyle name="20% - Accent1 30" xfId="513"/>
    <cellStyle name="20% - Accent1 31" xfId="516"/>
    <cellStyle name="20% - Accent1 32" xfId="529"/>
    <cellStyle name="20% - Accent1 33" xfId="543"/>
    <cellStyle name="20% - Accent1 34" xfId="533"/>
    <cellStyle name="20% - Accent1 35" xfId="568"/>
    <cellStyle name="20% - Accent1 36" xfId="585"/>
    <cellStyle name="20% - Accent1 37" xfId="599"/>
    <cellStyle name="20% - Accent1 38" xfId="612"/>
    <cellStyle name="20% - Accent1 39" xfId="627"/>
    <cellStyle name="20% - Accent1 4" xfId="70"/>
    <cellStyle name="20% - Accent1 4 2" xfId="3246"/>
    <cellStyle name="20% - Accent1 40" xfId="641"/>
    <cellStyle name="20% - Accent1 41" xfId="656"/>
    <cellStyle name="20% - Accent1 42" xfId="670"/>
    <cellStyle name="20% - Accent1 43" xfId="684"/>
    <cellStyle name="20% - Accent1 44" xfId="698"/>
    <cellStyle name="20% - Accent1 45" xfId="713"/>
    <cellStyle name="20% - Accent1 46" xfId="727"/>
    <cellStyle name="20% - Accent1 47" xfId="741"/>
    <cellStyle name="20% - Accent1 48" xfId="755"/>
    <cellStyle name="20% - Accent1 49" xfId="768"/>
    <cellStyle name="20% - Accent1 5" xfId="172"/>
    <cellStyle name="20% - Accent1 50" xfId="782"/>
    <cellStyle name="20% - Accent1 51" xfId="796"/>
    <cellStyle name="20% - Accent1 52" xfId="811"/>
    <cellStyle name="20% - Accent1 53" xfId="800"/>
    <cellStyle name="20% - Accent1 54" xfId="833"/>
    <cellStyle name="20% - Accent1 55" xfId="850"/>
    <cellStyle name="20% - Accent1 56" xfId="865"/>
    <cellStyle name="20% - Accent1 57" xfId="879"/>
    <cellStyle name="20% - Accent1 58" xfId="893"/>
    <cellStyle name="20% - Accent1 59" xfId="907"/>
    <cellStyle name="20% - Accent1 6" xfId="175"/>
    <cellStyle name="20% - Accent1 60" xfId="921"/>
    <cellStyle name="20% - Accent1 61" xfId="935"/>
    <cellStyle name="20% - Accent1 62" xfId="950"/>
    <cellStyle name="20% - Accent1 63" xfId="964"/>
    <cellStyle name="20% - Accent1 64" xfId="978"/>
    <cellStyle name="20% - Accent1 65" xfId="992"/>
    <cellStyle name="20% - Accent1 66" xfId="1006"/>
    <cellStyle name="20% - Accent1 67" xfId="1020"/>
    <cellStyle name="20% - Accent1 68" xfId="1034"/>
    <cellStyle name="20% - Accent1 69" xfId="1048"/>
    <cellStyle name="20% - Accent1 7" xfId="188"/>
    <cellStyle name="20% - Accent1 70" xfId="1062"/>
    <cellStyle name="20% - Accent1 71" xfId="1075"/>
    <cellStyle name="20% - Accent1 72" xfId="1089"/>
    <cellStyle name="20% - Accent1 73" xfId="1103"/>
    <cellStyle name="20% - Accent1 74" xfId="1117"/>
    <cellStyle name="20% - Accent1 75" xfId="1131"/>
    <cellStyle name="20% - Accent1 76" xfId="1145"/>
    <cellStyle name="20% - Accent1 77" xfId="1159"/>
    <cellStyle name="20% - Accent1 78" xfId="1173"/>
    <cellStyle name="20% - Accent1 79" xfId="1187"/>
    <cellStyle name="20% - Accent1 8" xfId="202"/>
    <cellStyle name="20% - Accent1 80" xfId="1201"/>
    <cellStyle name="20% - Accent1 81" xfId="1215"/>
    <cellStyle name="20% - Accent1 82" xfId="1229"/>
    <cellStyle name="20% - Accent1 83" xfId="1244"/>
    <cellStyle name="20% - Accent1 84" xfId="1257"/>
    <cellStyle name="20% - Accent1 85" xfId="1271"/>
    <cellStyle name="20% - Accent1 86" xfId="1285"/>
    <cellStyle name="20% - Accent1 87" xfId="1298"/>
    <cellStyle name="20% - Accent1 88" xfId="1311"/>
    <cellStyle name="20% - Accent1 89" xfId="1325"/>
    <cellStyle name="20% - Accent1 9" xfId="216"/>
    <cellStyle name="20% - Accent1 90" xfId="1338"/>
    <cellStyle name="20% - Accent1 91" xfId="1351"/>
    <cellStyle name="20% - Accent1 92" xfId="1365"/>
    <cellStyle name="20% - Accent1 93" xfId="1378"/>
    <cellStyle name="20% - Accent1 94" xfId="1392"/>
    <cellStyle name="20% - Accent1 95" xfId="1406"/>
    <cellStyle name="20% - Accent1 96" xfId="1421"/>
    <cellStyle name="20% - Accent1 97" xfId="1436"/>
    <cellStyle name="20% - Accent1 98" xfId="1450"/>
    <cellStyle name="20% - Accent1 99" xfId="1464"/>
    <cellStyle name="20% - Accent2" xfId="22" builtinId="34" customBuiltin="1"/>
    <cellStyle name="20% - Accent2 10" xfId="238"/>
    <cellStyle name="20% - Accent2 100" xfId="1487"/>
    <cellStyle name="20% - Accent2 101" xfId="1500"/>
    <cellStyle name="20% - Accent2 102" xfId="1515"/>
    <cellStyle name="20% - Accent2 103" xfId="1534"/>
    <cellStyle name="20% - Accent2 104" xfId="1543"/>
    <cellStyle name="20% - Accent2 105" xfId="1557"/>
    <cellStyle name="20% - Accent2 106" xfId="1570"/>
    <cellStyle name="20% - Accent2 107" xfId="1584"/>
    <cellStyle name="20% - Accent2 108" xfId="1597"/>
    <cellStyle name="20% - Accent2 109" xfId="1612"/>
    <cellStyle name="20% - Accent2 11" xfId="258"/>
    <cellStyle name="20% - Accent2 110" xfId="1625"/>
    <cellStyle name="20% - Accent2 111" xfId="1640"/>
    <cellStyle name="20% - Accent2 112" xfId="1653"/>
    <cellStyle name="20% - Accent2 113" xfId="1667"/>
    <cellStyle name="20% - Accent2 114" xfId="1681"/>
    <cellStyle name="20% - Accent2 115" xfId="1696"/>
    <cellStyle name="20% - Accent2 116" xfId="1710"/>
    <cellStyle name="20% - Accent2 117" xfId="1725"/>
    <cellStyle name="20% - Accent2 118" xfId="1740"/>
    <cellStyle name="20% - Accent2 119" xfId="1755"/>
    <cellStyle name="20% - Accent2 12" xfId="266"/>
    <cellStyle name="20% - Accent2 120" xfId="1770"/>
    <cellStyle name="20% - Accent2 121" xfId="1784"/>
    <cellStyle name="20% - Accent2 122" xfId="1798"/>
    <cellStyle name="20% - Accent2 123" xfId="1812"/>
    <cellStyle name="20% - Accent2 124" xfId="1826"/>
    <cellStyle name="20% - Accent2 125" xfId="1841"/>
    <cellStyle name="20% - Accent2 126" xfId="1856"/>
    <cellStyle name="20% - Accent2 127" xfId="1870"/>
    <cellStyle name="20% - Accent2 128" xfId="1883"/>
    <cellStyle name="20% - Accent2 129" xfId="1896"/>
    <cellStyle name="20% - Accent2 13" xfId="279"/>
    <cellStyle name="20% - Accent2 130" xfId="1910"/>
    <cellStyle name="20% - Accent2 131" xfId="1924"/>
    <cellStyle name="20% - Accent2 132" xfId="1938"/>
    <cellStyle name="20% - Accent2 133" xfId="1953"/>
    <cellStyle name="20% - Accent2 134" xfId="1968"/>
    <cellStyle name="20% - Accent2 135" xfId="1982"/>
    <cellStyle name="20% - Accent2 136" xfId="1995"/>
    <cellStyle name="20% - Accent2 137" xfId="2008"/>
    <cellStyle name="20% - Accent2 138" xfId="2022"/>
    <cellStyle name="20% - Accent2 139" xfId="2036"/>
    <cellStyle name="20% - Accent2 14" xfId="292"/>
    <cellStyle name="20% - Accent2 140" xfId="2050"/>
    <cellStyle name="20% - Accent2 141" xfId="2064"/>
    <cellStyle name="20% - Accent2 142" xfId="2078"/>
    <cellStyle name="20% - Accent2 143" xfId="2092"/>
    <cellStyle name="20% - Accent2 144" xfId="2106"/>
    <cellStyle name="20% - Accent2 145" xfId="2120"/>
    <cellStyle name="20% - Accent2 146" xfId="2134"/>
    <cellStyle name="20% - Accent2 147" xfId="2148"/>
    <cellStyle name="20% - Accent2 148" xfId="2162"/>
    <cellStyle name="20% - Accent2 149" xfId="2176"/>
    <cellStyle name="20% - Accent2 15" xfId="305"/>
    <cellStyle name="20% - Accent2 150" xfId="2190"/>
    <cellStyle name="20% - Accent2 151" xfId="2204"/>
    <cellStyle name="20% - Accent2 152" xfId="2218"/>
    <cellStyle name="20% - Accent2 153" xfId="2232"/>
    <cellStyle name="20% - Accent2 154" xfId="2246"/>
    <cellStyle name="20% - Accent2 155" xfId="2260"/>
    <cellStyle name="20% - Accent2 156" xfId="2274"/>
    <cellStyle name="20% - Accent2 157" xfId="2288"/>
    <cellStyle name="20% - Accent2 158" xfId="2302"/>
    <cellStyle name="20% - Accent2 159" xfId="2315"/>
    <cellStyle name="20% - Accent2 16" xfId="319"/>
    <cellStyle name="20% - Accent2 160" xfId="2327"/>
    <cellStyle name="20% - Accent2 161" xfId="2350"/>
    <cellStyle name="20% - Accent2 162" xfId="2359"/>
    <cellStyle name="20% - Accent2 163" xfId="2373"/>
    <cellStyle name="20% - Accent2 164" xfId="2387"/>
    <cellStyle name="20% - Accent2 165" xfId="2401"/>
    <cellStyle name="20% - Accent2 166" xfId="2414"/>
    <cellStyle name="20% - Accent2 167" xfId="2429"/>
    <cellStyle name="20% - Accent2 168" xfId="2443"/>
    <cellStyle name="20% - Accent2 169" xfId="2456"/>
    <cellStyle name="20% - Accent2 17" xfId="332"/>
    <cellStyle name="20% - Accent2 170" xfId="2470"/>
    <cellStyle name="20% - Accent2 171" xfId="2485"/>
    <cellStyle name="20% - Accent2 172" xfId="2499"/>
    <cellStyle name="20% - Accent2 173" xfId="2514"/>
    <cellStyle name="20% - Accent2 174" xfId="2528"/>
    <cellStyle name="20% - Accent2 175" xfId="2542"/>
    <cellStyle name="20% - Accent2 176" xfId="2556"/>
    <cellStyle name="20% - Accent2 177" xfId="2570"/>
    <cellStyle name="20% - Accent2 178" xfId="2584"/>
    <cellStyle name="20% - Accent2 179" xfId="2598"/>
    <cellStyle name="20% - Accent2 18" xfId="345"/>
    <cellStyle name="20% - Accent2 180" xfId="2612"/>
    <cellStyle name="20% - Accent2 181" xfId="2627"/>
    <cellStyle name="20% - Accent2 182" xfId="2641"/>
    <cellStyle name="20% - Accent2 183" xfId="2655"/>
    <cellStyle name="20% - Accent2 184" xfId="2669"/>
    <cellStyle name="20% - Accent2 185" xfId="2682"/>
    <cellStyle name="20% - Accent2 186" xfId="2696"/>
    <cellStyle name="20% - Accent2 187" xfId="2710"/>
    <cellStyle name="20% - Accent2 188" xfId="2723"/>
    <cellStyle name="20% - Accent2 189" xfId="2737"/>
    <cellStyle name="20% - Accent2 19" xfId="358"/>
    <cellStyle name="20% - Accent2 190" xfId="2751"/>
    <cellStyle name="20% - Accent2 191" xfId="2765"/>
    <cellStyle name="20% - Accent2 192" xfId="2778"/>
    <cellStyle name="20% - Accent2 193" xfId="2790"/>
    <cellStyle name="20% - Accent2 194" xfId="2848"/>
    <cellStyle name="20% - Accent2 2" xfId="72"/>
    <cellStyle name="20% - Accent2 2 2" xfId="2917"/>
    <cellStyle name="20% - Accent2 20" xfId="371"/>
    <cellStyle name="20% - Accent2 21" xfId="385"/>
    <cellStyle name="20% - Accent2 22" xfId="398"/>
    <cellStyle name="20% - Accent2 23" xfId="410"/>
    <cellStyle name="20% - Accent2 24" xfId="432"/>
    <cellStyle name="20% - Accent2 25" xfId="441"/>
    <cellStyle name="20% - Accent2 26" xfId="455"/>
    <cellStyle name="20% - Accent2 27" xfId="469"/>
    <cellStyle name="20% - Accent2 28" xfId="482"/>
    <cellStyle name="20% - Accent2 29" xfId="494"/>
    <cellStyle name="20% - Accent2 3" xfId="61"/>
    <cellStyle name="20% - Accent2 3 2" xfId="3048"/>
    <cellStyle name="20% - Accent2 30" xfId="517"/>
    <cellStyle name="20% - Accent2 31" xfId="526"/>
    <cellStyle name="20% - Accent2 32" xfId="540"/>
    <cellStyle name="20% - Accent2 33" xfId="554"/>
    <cellStyle name="20% - Accent2 34" xfId="564"/>
    <cellStyle name="20% - Accent2 35" xfId="582"/>
    <cellStyle name="20% - Accent2 36" xfId="595"/>
    <cellStyle name="20% - Accent2 37" xfId="609"/>
    <cellStyle name="20% - Accent2 38" xfId="623"/>
    <cellStyle name="20% - Accent2 39" xfId="637"/>
    <cellStyle name="20% - Accent2 4" xfId="51"/>
    <cellStyle name="20% - Accent2 4 2" xfId="3247"/>
    <cellStyle name="20% - Accent2 40" xfId="652"/>
    <cellStyle name="20% - Accent2 41" xfId="666"/>
    <cellStyle name="20% - Accent2 42" xfId="681"/>
    <cellStyle name="20% - Accent2 43" xfId="694"/>
    <cellStyle name="20% - Accent2 44" xfId="709"/>
    <cellStyle name="20% - Accent2 45" xfId="724"/>
    <cellStyle name="20% - Accent2 46" xfId="738"/>
    <cellStyle name="20% - Accent2 47" xfId="752"/>
    <cellStyle name="20% - Accent2 48" xfId="765"/>
    <cellStyle name="20% - Accent2 49" xfId="779"/>
    <cellStyle name="20% - Accent2 5" xfId="176"/>
    <cellStyle name="20% - Accent2 50" xfId="793"/>
    <cellStyle name="20% - Accent2 51" xfId="807"/>
    <cellStyle name="20% - Accent2 52" xfId="821"/>
    <cellStyle name="20% - Accent2 53" xfId="830"/>
    <cellStyle name="20% - Accent2 54" xfId="847"/>
    <cellStyle name="20% - Accent2 55" xfId="861"/>
    <cellStyle name="20% - Accent2 56" xfId="876"/>
    <cellStyle name="20% - Accent2 57" xfId="890"/>
    <cellStyle name="20% - Accent2 58" xfId="904"/>
    <cellStyle name="20% - Accent2 59" xfId="918"/>
    <cellStyle name="20% - Accent2 6" xfId="185"/>
    <cellStyle name="20% - Accent2 60" xfId="932"/>
    <cellStyle name="20% - Accent2 61" xfId="946"/>
    <cellStyle name="20% - Accent2 62" xfId="961"/>
    <cellStyle name="20% - Accent2 63" xfId="975"/>
    <cellStyle name="20% - Accent2 64" xfId="989"/>
    <cellStyle name="20% - Accent2 65" xfId="1003"/>
    <cellStyle name="20% - Accent2 66" xfId="1017"/>
    <cellStyle name="20% - Accent2 67" xfId="1031"/>
    <cellStyle name="20% - Accent2 68" xfId="1045"/>
    <cellStyle name="20% - Accent2 69" xfId="1059"/>
    <cellStyle name="20% - Accent2 7" xfId="199"/>
    <cellStyle name="20% - Accent2 70" xfId="1072"/>
    <cellStyle name="20% - Accent2 71" xfId="1086"/>
    <cellStyle name="20% - Accent2 72" xfId="1100"/>
    <cellStyle name="20% - Accent2 73" xfId="1114"/>
    <cellStyle name="20% - Accent2 74" xfId="1128"/>
    <cellStyle name="20% - Accent2 75" xfId="1142"/>
    <cellStyle name="20% - Accent2 76" xfId="1156"/>
    <cellStyle name="20% - Accent2 77" xfId="1170"/>
    <cellStyle name="20% - Accent2 78" xfId="1184"/>
    <cellStyle name="20% - Accent2 79" xfId="1198"/>
    <cellStyle name="20% - Accent2 8" xfId="213"/>
    <cellStyle name="20% - Accent2 80" xfId="1212"/>
    <cellStyle name="20% - Accent2 81" xfId="1226"/>
    <cellStyle name="20% - Accent2 82" xfId="1240"/>
    <cellStyle name="20% - Accent2 83" xfId="1254"/>
    <cellStyle name="20% - Accent2 84" xfId="1268"/>
    <cellStyle name="20% - Accent2 85" xfId="1282"/>
    <cellStyle name="20% - Accent2 86" xfId="1295"/>
    <cellStyle name="20% - Accent2 87" xfId="1308"/>
    <cellStyle name="20% - Accent2 88" xfId="1322"/>
    <cellStyle name="20% - Accent2 89" xfId="1335"/>
    <cellStyle name="20% - Accent2 9" xfId="226"/>
    <cellStyle name="20% - Accent2 90" xfId="1348"/>
    <cellStyle name="20% - Accent2 91" xfId="1362"/>
    <cellStyle name="20% - Accent2 92" xfId="1375"/>
    <cellStyle name="20% - Accent2 93" xfId="1389"/>
    <cellStyle name="20% - Accent2 94" xfId="1403"/>
    <cellStyle name="20% - Accent2 95" xfId="1417"/>
    <cellStyle name="20% - Accent2 96" xfId="1432"/>
    <cellStyle name="20% - Accent2 97" xfId="1447"/>
    <cellStyle name="20% - Accent2 98" xfId="1461"/>
    <cellStyle name="20% - Accent2 99" xfId="1474"/>
    <cellStyle name="20% - Accent3" xfId="26" builtinId="38" customBuiltin="1"/>
    <cellStyle name="20% - Accent3 10" xfId="244"/>
    <cellStyle name="20% - Accent3 100" xfId="1495"/>
    <cellStyle name="20% - Accent3 101" xfId="1508"/>
    <cellStyle name="20% - Accent3 102" xfId="1507"/>
    <cellStyle name="20% - Accent3 103" xfId="1537"/>
    <cellStyle name="20% - Accent3 104" xfId="1551"/>
    <cellStyle name="20% - Accent3 105" xfId="1565"/>
    <cellStyle name="20% - Accent3 106" xfId="1578"/>
    <cellStyle name="20% - Accent3 107" xfId="1592"/>
    <cellStyle name="20% - Accent3 108" xfId="1606"/>
    <cellStyle name="20% - Accent3 109" xfId="1620"/>
    <cellStyle name="20% - Accent3 11" xfId="261"/>
    <cellStyle name="20% - Accent3 110" xfId="1634"/>
    <cellStyle name="20% - Accent3 111" xfId="1648"/>
    <cellStyle name="20% - Accent3 112" xfId="1662"/>
    <cellStyle name="20% - Accent3 113" xfId="1675"/>
    <cellStyle name="20% - Accent3 114" xfId="1690"/>
    <cellStyle name="20% - Accent3 115" xfId="1704"/>
    <cellStyle name="20% - Accent3 116" xfId="1719"/>
    <cellStyle name="20% - Accent3 117" xfId="1734"/>
    <cellStyle name="20% - Accent3 118" xfId="1749"/>
    <cellStyle name="20% - Accent3 119" xfId="1764"/>
    <cellStyle name="20% - Accent3 12" xfId="274"/>
    <cellStyle name="20% - Accent3 120" xfId="1778"/>
    <cellStyle name="20% - Accent3 121" xfId="1792"/>
    <cellStyle name="20% - Accent3 122" xfId="1806"/>
    <cellStyle name="20% - Accent3 123" xfId="1820"/>
    <cellStyle name="20% - Accent3 124" xfId="1835"/>
    <cellStyle name="20% - Accent3 125" xfId="1850"/>
    <cellStyle name="20% - Accent3 126" xfId="1864"/>
    <cellStyle name="20% - Accent3 127" xfId="1878"/>
    <cellStyle name="20% - Accent3 128" xfId="1891"/>
    <cellStyle name="20% - Accent3 129" xfId="1904"/>
    <cellStyle name="20% - Accent3 13" xfId="287"/>
    <cellStyle name="20% - Accent3 130" xfId="1918"/>
    <cellStyle name="20% - Accent3 131" xfId="1932"/>
    <cellStyle name="20% - Accent3 132" xfId="1947"/>
    <cellStyle name="20% - Accent3 133" xfId="1962"/>
    <cellStyle name="20% - Accent3 134" xfId="1976"/>
    <cellStyle name="20% - Accent3 135" xfId="1990"/>
    <cellStyle name="20% - Accent3 136" xfId="2003"/>
    <cellStyle name="20% - Accent3 137" xfId="2016"/>
    <cellStyle name="20% - Accent3 138" xfId="2030"/>
    <cellStyle name="20% - Accent3 139" xfId="2044"/>
    <cellStyle name="20% - Accent3 14" xfId="300"/>
    <cellStyle name="20% - Accent3 140" xfId="2058"/>
    <cellStyle name="20% - Accent3 141" xfId="2072"/>
    <cellStyle name="20% - Accent3 142" xfId="2086"/>
    <cellStyle name="20% - Accent3 143" xfId="2100"/>
    <cellStyle name="20% - Accent3 144" xfId="2114"/>
    <cellStyle name="20% - Accent3 145" xfId="2128"/>
    <cellStyle name="20% - Accent3 146" xfId="2142"/>
    <cellStyle name="20% - Accent3 147" xfId="2156"/>
    <cellStyle name="20% - Accent3 148" xfId="2170"/>
    <cellStyle name="20% - Accent3 149" xfId="2184"/>
    <cellStyle name="20% - Accent3 15" xfId="314"/>
    <cellStyle name="20% - Accent3 150" xfId="2198"/>
    <cellStyle name="20% - Accent3 151" xfId="2212"/>
    <cellStyle name="20% - Accent3 152" xfId="2226"/>
    <cellStyle name="20% - Accent3 153" xfId="2240"/>
    <cellStyle name="20% - Accent3 154" xfId="2254"/>
    <cellStyle name="20% - Accent3 155" xfId="2268"/>
    <cellStyle name="20% - Accent3 156" xfId="2282"/>
    <cellStyle name="20% - Accent3 157" xfId="2296"/>
    <cellStyle name="20% - Accent3 158" xfId="2309"/>
    <cellStyle name="20% - Accent3 159" xfId="2322"/>
    <cellStyle name="20% - Accent3 16" xfId="327"/>
    <cellStyle name="20% - Accent3 160" xfId="2333"/>
    <cellStyle name="20% - Accent3 161" xfId="2353"/>
    <cellStyle name="20% - Accent3 162" xfId="2367"/>
    <cellStyle name="20% - Accent3 163" xfId="2381"/>
    <cellStyle name="20% - Accent3 164" xfId="2396"/>
    <cellStyle name="20% - Accent3 165" xfId="2409"/>
    <cellStyle name="20% - Accent3 166" xfId="2423"/>
    <cellStyle name="20% - Accent3 167" xfId="2437"/>
    <cellStyle name="20% - Accent3 168" xfId="2451"/>
    <cellStyle name="20% - Accent3 169" xfId="2464"/>
    <cellStyle name="20% - Accent3 17" xfId="340"/>
    <cellStyle name="20% - Accent3 170" xfId="2479"/>
    <cellStyle name="20% - Accent3 171" xfId="2493"/>
    <cellStyle name="20% - Accent3 172" xfId="2508"/>
    <cellStyle name="20% - Accent3 173" xfId="2522"/>
    <cellStyle name="20% - Accent3 174" xfId="2537"/>
    <cellStyle name="20% - Accent3 175" xfId="2550"/>
    <cellStyle name="20% - Accent3 176" xfId="2564"/>
    <cellStyle name="20% - Accent3 177" xfId="2578"/>
    <cellStyle name="20% - Accent3 178" xfId="2592"/>
    <cellStyle name="20% - Accent3 179" xfId="2606"/>
    <cellStyle name="20% - Accent3 18" xfId="353"/>
    <cellStyle name="20% - Accent3 180" xfId="2621"/>
    <cellStyle name="20% - Accent3 181" xfId="2635"/>
    <cellStyle name="20% - Accent3 182" xfId="2649"/>
    <cellStyle name="20% - Accent3 183" xfId="2663"/>
    <cellStyle name="20% - Accent3 184" xfId="2677"/>
    <cellStyle name="20% - Accent3 185" xfId="2690"/>
    <cellStyle name="20% - Accent3 186" xfId="2704"/>
    <cellStyle name="20% - Accent3 187" xfId="2718"/>
    <cellStyle name="20% - Accent3 188" xfId="2731"/>
    <cellStyle name="20% - Accent3 189" xfId="2745"/>
    <cellStyle name="20% - Accent3 19" xfId="366"/>
    <cellStyle name="20% - Accent3 190" xfId="2759"/>
    <cellStyle name="20% - Accent3 191" xfId="2772"/>
    <cellStyle name="20% - Accent3 192" xfId="2785"/>
    <cellStyle name="20% - Accent3 193" xfId="2796"/>
    <cellStyle name="20% - Accent3 194" xfId="2849"/>
    <cellStyle name="20% - Accent3 2" xfId="68"/>
    <cellStyle name="20% - Accent3 2 2" xfId="2918"/>
    <cellStyle name="20% - Accent3 20" xfId="379"/>
    <cellStyle name="20% - Accent3 21" xfId="392"/>
    <cellStyle name="20% - Accent3 22" xfId="405"/>
    <cellStyle name="20% - Accent3 23" xfId="416"/>
    <cellStyle name="20% - Accent3 24" xfId="435"/>
    <cellStyle name="20% - Accent3 25" xfId="449"/>
    <cellStyle name="20% - Accent3 26" xfId="463"/>
    <cellStyle name="20% - Accent3 27" xfId="476"/>
    <cellStyle name="20% - Accent3 28" xfId="489"/>
    <cellStyle name="20% - Accent3 29" xfId="500"/>
    <cellStyle name="20% - Accent3 3" xfId="74"/>
    <cellStyle name="20% - Accent3 3 2" xfId="3049"/>
    <cellStyle name="20% - Accent3 30" xfId="521"/>
    <cellStyle name="20% - Accent3 31" xfId="534"/>
    <cellStyle name="20% - Accent3 32" xfId="548"/>
    <cellStyle name="20% - Accent3 33" xfId="562"/>
    <cellStyle name="20% - Accent3 34" xfId="577"/>
    <cellStyle name="20% - Accent3 35" xfId="590"/>
    <cellStyle name="20% - Accent3 36" xfId="604"/>
    <cellStyle name="20% - Accent3 37" xfId="617"/>
    <cellStyle name="20% - Accent3 38" xfId="632"/>
    <cellStyle name="20% - Accent3 39" xfId="646"/>
    <cellStyle name="20% - Accent3 4" xfId="77"/>
    <cellStyle name="20% - Accent3 4 2" xfId="3248"/>
    <cellStyle name="20% - Accent3 40" xfId="661"/>
    <cellStyle name="20% - Accent3 41" xfId="675"/>
    <cellStyle name="20% - Accent3 42" xfId="689"/>
    <cellStyle name="20% - Accent3 43" xfId="703"/>
    <cellStyle name="20% - Accent3 44" xfId="718"/>
    <cellStyle name="20% - Accent3 45" xfId="732"/>
    <cellStyle name="20% - Accent3 46" xfId="746"/>
    <cellStyle name="20% - Accent3 47" xfId="760"/>
    <cellStyle name="20% - Accent3 48" xfId="773"/>
    <cellStyle name="20% - Accent3 49" xfId="787"/>
    <cellStyle name="20% - Accent3 5" xfId="179"/>
    <cellStyle name="20% - Accent3 50" xfId="801"/>
    <cellStyle name="20% - Accent3 51" xfId="816"/>
    <cellStyle name="20% - Accent3 52" xfId="828"/>
    <cellStyle name="20% - Accent3 53" xfId="842"/>
    <cellStyle name="20% - Accent3 54" xfId="855"/>
    <cellStyle name="20% - Accent3 55" xfId="870"/>
    <cellStyle name="20% - Accent3 56" xfId="884"/>
    <cellStyle name="20% - Accent3 57" xfId="898"/>
    <cellStyle name="20% - Accent3 58" xfId="912"/>
    <cellStyle name="20% - Accent3 59" xfId="926"/>
    <cellStyle name="20% - Accent3 6" xfId="193"/>
    <cellStyle name="20% - Accent3 60" xfId="940"/>
    <cellStyle name="20% - Accent3 61" xfId="955"/>
    <cellStyle name="20% - Accent3 62" xfId="969"/>
    <cellStyle name="20% - Accent3 63" xfId="983"/>
    <cellStyle name="20% - Accent3 64" xfId="997"/>
    <cellStyle name="20% - Accent3 65" xfId="1011"/>
    <cellStyle name="20% - Accent3 66" xfId="1025"/>
    <cellStyle name="20% - Accent3 67" xfId="1039"/>
    <cellStyle name="20% - Accent3 68" xfId="1053"/>
    <cellStyle name="20% - Accent3 69" xfId="1067"/>
    <cellStyle name="20% - Accent3 7" xfId="207"/>
    <cellStyle name="20% - Accent3 70" xfId="1080"/>
    <cellStyle name="20% - Accent3 71" xfId="1094"/>
    <cellStyle name="20% - Accent3 72" xfId="1108"/>
    <cellStyle name="20% - Accent3 73" xfId="1122"/>
    <cellStyle name="20% - Accent3 74" xfId="1136"/>
    <cellStyle name="20% - Accent3 75" xfId="1150"/>
    <cellStyle name="20% - Accent3 76" xfId="1164"/>
    <cellStyle name="20% - Accent3 77" xfId="1178"/>
    <cellStyle name="20% - Accent3 78" xfId="1192"/>
    <cellStyle name="20% - Accent3 79" xfId="1206"/>
    <cellStyle name="20% - Accent3 8" xfId="220"/>
    <cellStyle name="20% - Accent3 80" xfId="1220"/>
    <cellStyle name="20% - Accent3 81" xfId="1234"/>
    <cellStyle name="20% - Accent3 82" xfId="1249"/>
    <cellStyle name="20% - Accent3 83" xfId="1262"/>
    <cellStyle name="20% - Accent3 84" xfId="1276"/>
    <cellStyle name="20% - Accent3 85" xfId="1290"/>
    <cellStyle name="20% - Accent3 86" xfId="1303"/>
    <cellStyle name="20% - Accent3 87" xfId="1316"/>
    <cellStyle name="20% - Accent3 88" xfId="1330"/>
    <cellStyle name="20% - Accent3 89" xfId="1343"/>
    <cellStyle name="20% - Accent3 9" xfId="233"/>
    <cellStyle name="20% - Accent3 90" xfId="1356"/>
    <cellStyle name="20% - Accent3 91" xfId="1370"/>
    <cellStyle name="20% - Accent3 92" xfId="1383"/>
    <cellStyle name="20% - Accent3 93" xfId="1397"/>
    <cellStyle name="20% - Accent3 94" xfId="1411"/>
    <cellStyle name="20% - Accent3 95" xfId="1426"/>
    <cellStyle name="20% - Accent3 96" xfId="1441"/>
    <cellStyle name="20% - Accent3 97" xfId="1455"/>
    <cellStyle name="20% - Accent3 98" xfId="1469"/>
    <cellStyle name="20% - Accent3 99" xfId="1481"/>
    <cellStyle name="20% - Accent4" xfId="30" builtinId="42" customBuiltin="1"/>
    <cellStyle name="20% - Accent4 10" xfId="246"/>
    <cellStyle name="20% - Accent4 100" xfId="1498"/>
    <cellStyle name="20% - Accent4 101" xfId="1510"/>
    <cellStyle name="20% - Accent4 102" xfId="1519"/>
    <cellStyle name="20% - Accent4 103" xfId="1541"/>
    <cellStyle name="20% - Accent4 104" xfId="1555"/>
    <cellStyle name="20% - Accent4 105" xfId="1568"/>
    <cellStyle name="20% - Accent4 106" xfId="1582"/>
    <cellStyle name="20% - Accent4 107" xfId="1595"/>
    <cellStyle name="20% - Accent4 108" xfId="1610"/>
    <cellStyle name="20% - Accent4 109" xfId="1623"/>
    <cellStyle name="20% - Accent4 11" xfId="264"/>
    <cellStyle name="20% - Accent4 110" xfId="1638"/>
    <cellStyle name="20% - Accent4 111" xfId="1651"/>
    <cellStyle name="20% - Accent4 112" xfId="1665"/>
    <cellStyle name="20% - Accent4 113" xfId="1679"/>
    <cellStyle name="20% - Accent4 114" xfId="1694"/>
    <cellStyle name="20% - Accent4 115" xfId="1708"/>
    <cellStyle name="20% - Accent4 116" xfId="1723"/>
    <cellStyle name="20% - Accent4 117" xfId="1738"/>
    <cellStyle name="20% - Accent4 118" xfId="1753"/>
    <cellStyle name="20% - Accent4 119" xfId="1768"/>
    <cellStyle name="20% - Accent4 12" xfId="277"/>
    <cellStyle name="20% - Accent4 120" xfId="1782"/>
    <cellStyle name="20% - Accent4 121" xfId="1796"/>
    <cellStyle name="20% - Accent4 122" xfId="1810"/>
    <cellStyle name="20% - Accent4 123" xfId="1824"/>
    <cellStyle name="20% - Accent4 124" xfId="1839"/>
    <cellStyle name="20% - Accent4 125" xfId="1854"/>
    <cellStyle name="20% - Accent4 126" xfId="1868"/>
    <cellStyle name="20% - Accent4 127" xfId="1881"/>
    <cellStyle name="20% - Accent4 128" xfId="1894"/>
    <cellStyle name="20% - Accent4 129" xfId="1908"/>
    <cellStyle name="20% - Accent4 13" xfId="290"/>
    <cellStyle name="20% - Accent4 130" xfId="1922"/>
    <cellStyle name="20% - Accent4 131" xfId="1936"/>
    <cellStyle name="20% - Accent4 132" xfId="1951"/>
    <cellStyle name="20% - Accent4 133" xfId="1966"/>
    <cellStyle name="20% - Accent4 134" xfId="1980"/>
    <cellStyle name="20% - Accent4 135" xfId="1993"/>
    <cellStyle name="20% - Accent4 136" xfId="2006"/>
    <cellStyle name="20% - Accent4 137" xfId="2020"/>
    <cellStyle name="20% - Accent4 138" xfId="2034"/>
    <cellStyle name="20% - Accent4 139" xfId="2048"/>
    <cellStyle name="20% - Accent4 14" xfId="303"/>
    <cellStyle name="20% - Accent4 140" xfId="2062"/>
    <cellStyle name="20% - Accent4 141" xfId="2076"/>
    <cellStyle name="20% - Accent4 142" xfId="2090"/>
    <cellStyle name="20% - Accent4 143" xfId="2104"/>
    <cellStyle name="20% - Accent4 144" xfId="2118"/>
    <cellStyle name="20% - Accent4 145" xfId="2132"/>
    <cellStyle name="20% - Accent4 146" xfId="2146"/>
    <cellStyle name="20% - Accent4 147" xfId="2160"/>
    <cellStyle name="20% - Accent4 148" xfId="2174"/>
    <cellStyle name="20% - Accent4 149" xfId="2188"/>
    <cellStyle name="20% - Accent4 15" xfId="317"/>
    <cellStyle name="20% - Accent4 150" xfId="2202"/>
    <cellStyle name="20% - Accent4 151" xfId="2216"/>
    <cellStyle name="20% - Accent4 152" xfId="2230"/>
    <cellStyle name="20% - Accent4 153" xfId="2244"/>
    <cellStyle name="20% - Accent4 154" xfId="2258"/>
    <cellStyle name="20% - Accent4 155" xfId="2272"/>
    <cellStyle name="20% - Accent4 156" xfId="2286"/>
    <cellStyle name="20% - Accent4 157" xfId="2300"/>
    <cellStyle name="20% - Accent4 158" xfId="2313"/>
    <cellStyle name="20% - Accent4 159" xfId="2325"/>
    <cellStyle name="20% - Accent4 16" xfId="330"/>
    <cellStyle name="20% - Accent4 160" xfId="2335"/>
    <cellStyle name="20% - Accent4 161" xfId="2357"/>
    <cellStyle name="20% - Accent4 162" xfId="2371"/>
    <cellStyle name="20% - Accent4 163" xfId="2385"/>
    <cellStyle name="20% - Accent4 164" xfId="2399"/>
    <cellStyle name="20% - Accent4 165" xfId="2412"/>
    <cellStyle name="20% - Accent4 166" xfId="2427"/>
    <cellStyle name="20% - Accent4 167" xfId="2441"/>
    <cellStyle name="20% - Accent4 168" xfId="2454"/>
    <cellStyle name="20% - Accent4 169" xfId="2468"/>
    <cellStyle name="20% - Accent4 17" xfId="343"/>
    <cellStyle name="20% - Accent4 170" xfId="2483"/>
    <cellStyle name="20% - Accent4 171" xfId="2497"/>
    <cellStyle name="20% - Accent4 172" xfId="2512"/>
    <cellStyle name="20% - Accent4 173" xfId="2526"/>
    <cellStyle name="20% - Accent4 174" xfId="2540"/>
    <cellStyle name="20% - Accent4 175" xfId="2554"/>
    <cellStyle name="20% - Accent4 176" xfId="2568"/>
    <cellStyle name="20% - Accent4 177" xfId="2582"/>
    <cellStyle name="20% - Accent4 178" xfId="2596"/>
    <cellStyle name="20% - Accent4 179" xfId="2610"/>
    <cellStyle name="20% - Accent4 18" xfId="356"/>
    <cellStyle name="20% - Accent4 180" xfId="2625"/>
    <cellStyle name="20% - Accent4 181" xfId="2639"/>
    <cellStyle name="20% - Accent4 182" xfId="2653"/>
    <cellStyle name="20% - Accent4 183" xfId="2667"/>
    <cellStyle name="20% - Accent4 184" xfId="2680"/>
    <cellStyle name="20% - Accent4 185" xfId="2694"/>
    <cellStyle name="20% - Accent4 186" xfId="2708"/>
    <cellStyle name="20% - Accent4 187" xfId="2721"/>
    <cellStyle name="20% - Accent4 188" xfId="2735"/>
    <cellStyle name="20% - Accent4 189" xfId="2749"/>
    <cellStyle name="20% - Accent4 19" xfId="369"/>
    <cellStyle name="20% - Accent4 190" xfId="2763"/>
    <cellStyle name="20% - Accent4 191" xfId="2776"/>
    <cellStyle name="20% - Accent4 192" xfId="2788"/>
    <cellStyle name="20% - Accent4 193" xfId="2798"/>
    <cellStyle name="20% - Accent4 194" xfId="2850"/>
    <cellStyle name="20% - Accent4 2" xfId="66"/>
    <cellStyle name="20% - Accent4 2 2" xfId="2919"/>
    <cellStyle name="20% - Accent4 20" xfId="383"/>
    <cellStyle name="20% - Accent4 21" xfId="396"/>
    <cellStyle name="20% - Accent4 22" xfId="408"/>
    <cellStyle name="20% - Accent4 23" xfId="418"/>
    <cellStyle name="20% - Accent4 24" xfId="439"/>
    <cellStyle name="20% - Accent4 25" xfId="453"/>
    <cellStyle name="20% - Accent4 26" xfId="467"/>
    <cellStyle name="20% - Accent4 27" xfId="480"/>
    <cellStyle name="20% - Accent4 28" xfId="492"/>
    <cellStyle name="20% - Accent4 29" xfId="502"/>
    <cellStyle name="20% - Accent4 3" xfId="56"/>
    <cellStyle name="20% - Accent4 3 2" xfId="3050"/>
    <cellStyle name="20% - Accent4 30" xfId="524"/>
    <cellStyle name="20% - Accent4 31" xfId="538"/>
    <cellStyle name="20% - Accent4 32" xfId="552"/>
    <cellStyle name="20% - Accent4 33" xfId="566"/>
    <cellStyle name="20% - Accent4 34" xfId="580"/>
    <cellStyle name="20% - Accent4 35" xfId="593"/>
    <cellStyle name="20% - Accent4 36" xfId="607"/>
    <cellStyle name="20% - Accent4 37" xfId="621"/>
    <cellStyle name="20% - Accent4 38" xfId="635"/>
    <cellStyle name="20% - Accent4 39" xfId="650"/>
    <cellStyle name="20% - Accent4 4" xfId="47"/>
    <cellStyle name="20% - Accent4 4 2" xfId="3249"/>
    <cellStyle name="20% - Accent4 40" xfId="664"/>
    <cellStyle name="20% - Accent4 41" xfId="679"/>
    <cellStyle name="20% - Accent4 42" xfId="692"/>
    <cellStyle name="20% - Accent4 43" xfId="707"/>
    <cellStyle name="20% - Accent4 44" xfId="722"/>
    <cellStyle name="20% - Accent4 45" xfId="736"/>
    <cellStyle name="20% - Accent4 46" xfId="750"/>
    <cellStyle name="20% - Accent4 47" xfId="763"/>
    <cellStyle name="20% - Accent4 48" xfId="777"/>
    <cellStyle name="20% - Accent4 49" xfId="791"/>
    <cellStyle name="20% - Accent4 5" xfId="183"/>
    <cellStyle name="20% - Accent4 50" xfId="805"/>
    <cellStyle name="20% - Accent4 51" xfId="819"/>
    <cellStyle name="20% - Accent4 52" xfId="831"/>
    <cellStyle name="20% - Accent4 53" xfId="845"/>
    <cellStyle name="20% - Accent4 54" xfId="859"/>
    <cellStyle name="20% - Accent4 55" xfId="874"/>
    <cellStyle name="20% - Accent4 56" xfId="888"/>
    <cellStyle name="20% - Accent4 57" xfId="902"/>
    <cellStyle name="20% - Accent4 58" xfId="916"/>
    <cellStyle name="20% - Accent4 59" xfId="930"/>
    <cellStyle name="20% - Accent4 6" xfId="197"/>
    <cellStyle name="20% - Accent4 60" xfId="944"/>
    <cellStyle name="20% - Accent4 61" xfId="959"/>
    <cellStyle name="20% - Accent4 62" xfId="973"/>
    <cellStyle name="20% - Accent4 63" xfId="987"/>
    <cellStyle name="20% - Accent4 64" xfId="1001"/>
    <cellStyle name="20% - Accent4 65" xfId="1015"/>
    <cellStyle name="20% - Accent4 66" xfId="1029"/>
    <cellStyle name="20% - Accent4 67" xfId="1043"/>
    <cellStyle name="20% - Accent4 68" xfId="1057"/>
    <cellStyle name="20% - Accent4 69" xfId="1070"/>
    <cellStyle name="20% - Accent4 7" xfId="211"/>
    <cellStyle name="20% - Accent4 70" xfId="1084"/>
    <cellStyle name="20% - Accent4 71" xfId="1098"/>
    <cellStyle name="20% - Accent4 72" xfId="1112"/>
    <cellStyle name="20% - Accent4 73" xfId="1126"/>
    <cellStyle name="20% - Accent4 74" xfId="1140"/>
    <cellStyle name="20% - Accent4 75" xfId="1154"/>
    <cellStyle name="20% - Accent4 76" xfId="1168"/>
    <cellStyle name="20% - Accent4 77" xfId="1182"/>
    <cellStyle name="20% - Accent4 78" xfId="1196"/>
    <cellStyle name="20% - Accent4 79" xfId="1210"/>
    <cellStyle name="20% - Accent4 8" xfId="224"/>
    <cellStyle name="20% - Accent4 80" xfId="1224"/>
    <cellStyle name="20% - Accent4 81" xfId="1238"/>
    <cellStyle name="20% - Accent4 82" xfId="1252"/>
    <cellStyle name="20% - Accent4 83" xfId="1266"/>
    <cellStyle name="20% - Accent4 84" xfId="1280"/>
    <cellStyle name="20% - Accent4 85" xfId="1293"/>
    <cellStyle name="20% - Accent4 86" xfId="1306"/>
    <cellStyle name="20% - Accent4 87" xfId="1320"/>
    <cellStyle name="20% - Accent4 88" xfId="1333"/>
    <cellStyle name="20% - Accent4 89" xfId="1346"/>
    <cellStyle name="20% - Accent4 9" xfId="236"/>
    <cellStyle name="20% - Accent4 90" xfId="1360"/>
    <cellStyle name="20% - Accent4 91" xfId="1373"/>
    <cellStyle name="20% - Accent4 92" xfId="1387"/>
    <cellStyle name="20% - Accent4 93" xfId="1401"/>
    <cellStyle name="20% - Accent4 94" xfId="1415"/>
    <cellStyle name="20% - Accent4 95" xfId="1430"/>
    <cellStyle name="20% - Accent4 96" xfId="1445"/>
    <cellStyle name="20% - Accent4 97" xfId="1459"/>
    <cellStyle name="20% - Accent4 98" xfId="1472"/>
    <cellStyle name="20% - Accent4 99" xfId="1485"/>
    <cellStyle name="20% - Accent5" xfId="34" builtinId="46" customBuiltin="1"/>
    <cellStyle name="20% - Accent5 10" xfId="248"/>
    <cellStyle name="20% - Accent5 100" xfId="1501"/>
    <cellStyle name="20% - Accent5 101" xfId="1513"/>
    <cellStyle name="20% - Accent5 102" xfId="1521"/>
    <cellStyle name="20% - Accent5 103" xfId="1544"/>
    <cellStyle name="20% - Accent5 104" xfId="1558"/>
    <cellStyle name="20% - Accent5 105" xfId="1571"/>
    <cellStyle name="20% - Accent5 106" xfId="1585"/>
    <cellStyle name="20% - Accent5 107" xfId="1599"/>
    <cellStyle name="20% - Accent5 108" xfId="1613"/>
    <cellStyle name="20% - Accent5 109" xfId="1627"/>
    <cellStyle name="20% - Accent5 11" xfId="267"/>
    <cellStyle name="20% - Accent5 110" xfId="1641"/>
    <cellStyle name="20% - Accent5 111" xfId="1655"/>
    <cellStyle name="20% - Accent5 112" xfId="1668"/>
    <cellStyle name="20% - Accent5 113" xfId="1683"/>
    <cellStyle name="20% - Accent5 114" xfId="1697"/>
    <cellStyle name="20% - Accent5 115" xfId="1712"/>
    <cellStyle name="20% - Accent5 116" xfId="1727"/>
    <cellStyle name="20% - Accent5 117" xfId="1742"/>
    <cellStyle name="20% - Accent5 118" xfId="1757"/>
    <cellStyle name="20% - Accent5 119" xfId="1771"/>
    <cellStyle name="20% - Accent5 12" xfId="280"/>
    <cellStyle name="20% - Accent5 120" xfId="1785"/>
    <cellStyle name="20% - Accent5 121" xfId="1799"/>
    <cellStyle name="20% - Accent5 122" xfId="1813"/>
    <cellStyle name="20% - Accent5 123" xfId="1828"/>
    <cellStyle name="20% - Accent5 124" xfId="1843"/>
    <cellStyle name="20% - Accent5 125" xfId="1857"/>
    <cellStyle name="20% - Accent5 126" xfId="1871"/>
    <cellStyle name="20% - Accent5 127" xfId="1884"/>
    <cellStyle name="20% - Accent5 128" xfId="1897"/>
    <cellStyle name="20% - Accent5 129" xfId="1911"/>
    <cellStyle name="20% - Accent5 13" xfId="293"/>
    <cellStyle name="20% - Accent5 130" xfId="1925"/>
    <cellStyle name="20% - Accent5 131" xfId="1940"/>
    <cellStyle name="20% - Accent5 132" xfId="1955"/>
    <cellStyle name="20% - Accent5 133" xfId="1969"/>
    <cellStyle name="20% - Accent5 134" xfId="1983"/>
    <cellStyle name="20% - Accent5 135" xfId="1996"/>
    <cellStyle name="20% - Accent5 136" xfId="2009"/>
    <cellStyle name="20% - Accent5 137" xfId="2023"/>
    <cellStyle name="20% - Accent5 138" xfId="2037"/>
    <cellStyle name="20% - Accent5 139" xfId="2051"/>
    <cellStyle name="20% - Accent5 14" xfId="307"/>
    <cellStyle name="20% - Accent5 140" xfId="2065"/>
    <cellStyle name="20% - Accent5 141" xfId="2079"/>
    <cellStyle name="20% - Accent5 142" xfId="2093"/>
    <cellStyle name="20% - Accent5 143" xfId="2107"/>
    <cellStyle name="20% - Accent5 144" xfId="2121"/>
    <cellStyle name="20% - Accent5 145" xfId="2135"/>
    <cellStyle name="20% - Accent5 146" xfId="2149"/>
    <cellStyle name="20% - Accent5 147" xfId="2163"/>
    <cellStyle name="20% - Accent5 148" xfId="2177"/>
    <cellStyle name="20% - Accent5 149" xfId="2191"/>
    <cellStyle name="20% - Accent5 15" xfId="320"/>
    <cellStyle name="20% - Accent5 150" xfId="2205"/>
    <cellStyle name="20% - Accent5 151" xfId="2219"/>
    <cellStyle name="20% - Accent5 152" xfId="2233"/>
    <cellStyle name="20% - Accent5 153" xfId="2247"/>
    <cellStyle name="20% - Accent5 154" xfId="2261"/>
    <cellStyle name="20% - Accent5 155" xfId="2275"/>
    <cellStyle name="20% - Accent5 156" xfId="2289"/>
    <cellStyle name="20% - Accent5 157" xfId="2303"/>
    <cellStyle name="20% - Accent5 158" xfId="2316"/>
    <cellStyle name="20% - Accent5 159" xfId="2328"/>
    <cellStyle name="20% - Accent5 16" xfId="333"/>
    <cellStyle name="20% - Accent5 160" xfId="2337"/>
    <cellStyle name="20% - Accent5 161" xfId="2360"/>
    <cellStyle name="20% - Accent5 162" xfId="2374"/>
    <cellStyle name="20% - Accent5 163" xfId="2389"/>
    <cellStyle name="20% - Accent5 164" xfId="2402"/>
    <cellStyle name="20% - Accent5 165" xfId="2416"/>
    <cellStyle name="20% - Accent5 166" xfId="2430"/>
    <cellStyle name="20% - Accent5 167" xfId="2444"/>
    <cellStyle name="20% - Accent5 168" xfId="2457"/>
    <cellStyle name="20% - Accent5 169" xfId="2472"/>
    <cellStyle name="20% - Accent5 17" xfId="346"/>
    <cellStyle name="20% - Accent5 170" xfId="2486"/>
    <cellStyle name="20% - Accent5 171" xfId="2501"/>
    <cellStyle name="20% - Accent5 172" xfId="2515"/>
    <cellStyle name="20% - Accent5 173" xfId="2530"/>
    <cellStyle name="20% - Accent5 174" xfId="2543"/>
    <cellStyle name="20% - Accent5 175" xfId="2557"/>
    <cellStyle name="20% - Accent5 176" xfId="2571"/>
    <cellStyle name="20% - Accent5 177" xfId="2585"/>
    <cellStyle name="20% - Accent5 178" xfId="2599"/>
    <cellStyle name="20% - Accent5 179" xfId="2614"/>
    <cellStyle name="20% - Accent5 18" xfId="359"/>
    <cellStyle name="20% - Accent5 180" xfId="2628"/>
    <cellStyle name="20% - Accent5 181" xfId="2642"/>
    <cellStyle name="20% - Accent5 182" xfId="2656"/>
    <cellStyle name="20% - Accent5 183" xfId="2670"/>
    <cellStyle name="20% - Accent5 184" xfId="2683"/>
    <cellStyle name="20% - Accent5 185" xfId="2697"/>
    <cellStyle name="20% - Accent5 186" xfId="2711"/>
    <cellStyle name="20% - Accent5 187" xfId="2724"/>
    <cellStyle name="20% - Accent5 188" xfId="2738"/>
    <cellStyle name="20% - Accent5 189" xfId="2752"/>
    <cellStyle name="20% - Accent5 19" xfId="372"/>
    <cellStyle name="20% - Accent5 190" xfId="2766"/>
    <cellStyle name="20% - Accent5 191" xfId="2779"/>
    <cellStyle name="20% - Accent5 192" xfId="2791"/>
    <cellStyle name="20% - Accent5 193" xfId="2800"/>
    <cellStyle name="20% - Accent5 194" xfId="2851"/>
    <cellStyle name="20% - Accent5 2" xfId="63"/>
    <cellStyle name="20% - Accent5 2 2" xfId="2920"/>
    <cellStyle name="20% - Accent5 20" xfId="386"/>
    <cellStyle name="20% - Accent5 21" xfId="399"/>
    <cellStyle name="20% - Accent5 22" xfId="411"/>
    <cellStyle name="20% - Accent5 23" xfId="420"/>
    <cellStyle name="20% - Accent5 24" xfId="442"/>
    <cellStyle name="20% - Accent5 25" xfId="456"/>
    <cellStyle name="20% - Accent5 26" xfId="470"/>
    <cellStyle name="20% - Accent5 27" xfId="483"/>
    <cellStyle name="20% - Accent5 28" xfId="495"/>
    <cellStyle name="20% - Accent5 29" xfId="504"/>
    <cellStyle name="20% - Accent5 3" xfId="53"/>
    <cellStyle name="20% - Accent5 3 2" xfId="3051"/>
    <cellStyle name="20% - Accent5 30" xfId="527"/>
    <cellStyle name="20% - Accent5 31" xfId="541"/>
    <cellStyle name="20% - Accent5 32" xfId="555"/>
    <cellStyle name="20% - Accent5 33" xfId="570"/>
    <cellStyle name="20% - Accent5 34" xfId="583"/>
    <cellStyle name="20% - Accent5 35" xfId="597"/>
    <cellStyle name="20% - Accent5 36" xfId="610"/>
    <cellStyle name="20% - Accent5 37" xfId="625"/>
    <cellStyle name="20% - Accent5 38" xfId="639"/>
    <cellStyle name="20% - Accent5 39" xfId="654"/>
    <cellStyle name="20% - Accent5 4" xfId="45"/>
    <cellStyle name="20% - Accent5 4 2" xfId="3250"/>
    <cellStyle name="20% - Accent5 40" xfId="668"/>
    <cellStyle name="20% - Accent5 41" xfId="682"/>
    <cellStyle name="20% - Accent5 42" xfId="696"/>
    <cellStyle name="20% - Accent5 43" xfId="711"/>
    <cellStyle name="20% - Accent5 44" xfId="725"/>
    <cellStyle name="20% - Accent5 45" xfId="739"/>
    <cellStyle name="20% - Accent5 46" xfId="753"/>
    <cellStyle name="20% - Accent5 47" xfId="766"/>
    <cellStyle name="20% - Accent5 48" xfId="780"/>
    <cellStyle name="20% - Accent5 49" xfId="794"/>
    <cellStyle name="20% - Accent5 5" xfId="186"/>
    <cellStyle name="20% - Accent5 50" xfId="809"/>
    <cellStyle name="20% - Accent5 51" xfId="822"/>
    <cellStyle name="20% - Accent5 52" xfId="835"/>
    <cellStyle name="20% - Accent5 53" xfId="848"/>
    <cellStyle name="20% - Accent5 54" xfId="863"/>
    <cellStyle name="20% - Accent5 55" xfId="877"/>
    <cellStyle name="20% - Accent5 56" xfId="891"/>
    <cellStyle name="20% - Accent5 57" xfId="905"/>
    <cellStyle name="20% - Accent5 58" xfId="919"/>
    <cellStyle name="20% - Accent5 59" xfId="933"/>
    <cellStyle name="20% - Accent5 6" xfId="200"/>
    <cellStyle name="20% - Accent5 60" xfId="948"/>
    <cellStyle name="20% - Accent5 61" xfId="962"/>
    <cellStyle name="20% - Accent5 62" xfId="976"/>
    <cellStyle name="20% - Accent5 63" xfId="990"/>
    <cellStyle name="20% - Accent5 64" xfId="1004"/>
    <cellStyle name="20% - Accent5 65" xfId="1018"/>
    <cellStyle name="20% - Accent5 66" xfId="1032"/>
    <cellStyle name="20% - Accent5 67" xfId="1046"/>
    <cellStyle name="20% - Accent5 68" xfId="1060"/>
    <cellStyle name="20% - Accent5 69" xfId="1073"/>
    <cellStyle name="20% - Accent5 7" xfId="214"/>
    <cellStyle name="20% - Accent5 70" xfId="1087"/>
    <cellStyle name="20% - Accent5 71" xfId="1101"/>
    <cellStyle name="20% - Accent5 72" xfId="1115"/>
    <cellStyle name="20% - Accent5 73" xfId="1129"/>
    <cellStyle name="20% - Accent5 74" xfId="1143"/>
    <cellStyle name="20% - Accent5 75" xfId="1157"/>
    <cellStyle name="20% - Accent5 76" xfId="1171"/>
    <cellStyle name="20% - Accent5 77" xfId="1185"/>
    <cellStyle name="20% - Accent5 78" xfId="1199"/>
    <cellStyle name="20% - Accent5 79" xfId="1213"/>
    <cellStyle name="20% - Accent5 8" xfId="227"/>
    <cellStyle name="20% - Accent5 80" xfId="1227"/>
    <cellStyle name="20% - Accent5 81" xfId="1242"/>
    <cellStyle name="20% - Accent5 82" xfId="1255"/>
    <cellStyle name="20% - Accent5 83" xfId="1269"/>
    <cellStyle name="20% - Accent5 84" xfId="1283"/>
    <cellStyle name="20% - Accent5 85" xfId="1296"/>
    <cellStyle name="20% - Accent5 86" xfId="1309"/>
    <cellStyle name="20% - Accent5 87" xfId="1323"/>
    <cellStyle name="20% - Accent5 88" xfId="1336"/>
    <cellStyle name="20% - Accent5 89" xfId="1349"/>
    <cellStyle name="20% - Accent5 9" xfId="239"/>
    <cellStyle name="20% - Accent5 90" xfId="1363"/>
    <cellStyle name="20% - Accent5 91" xfId="1376"/>
    <cellStyle name="20% - Accent5 92" xfId="1390"/>
    <cellStyle name="20% - Accent5 93" xfId="1404"/>
    <cellStyle name="20% - Accent5 94" xfId="1419"/>
    <cellStyle name="20% - Accent5 95" xfId="1434"/>
    <cellStyle name="20% - Accent5 96" xfId="1448"/>
    <cellStyle name="20% - Accent5 97" xfId="1462"/>
    <cellStyle name="20% - Accent5 98" xfId="1475"/>
    <cellStyle name="20% - Accent5 99" xfId="1488"/>
    <cellStyle name="20% - Accent6" xfId="38" builtinId="50" customBuiltin="1"/>
    <cellStyle name="20% - Accent6 10" xfId="250"/>
    <cellStyle name="20% - Accent6 100" xfId="1505"/>
    <cellStyle name="20% - Accent6 101" xfId="1516"/>
    <cellStyle name="20% - Accent6 102" xfId="1523"/>
    <cellStyle name="20% - Accent6 103" xfId="1548"/>
    <cellStyle name="20% - Accent6 104" xfId="1562"/>
    <cellStyle name="20% - Accent6 105" xfId="1575"/>
    <cellStyle name="20% - Accent6 106" xfId="1589"/>
    <cellStyle name="20% - Accent6 107" xfId="1603"/>
    <cellStyle name="20% - Accent6 108" xfId="1617"/>
    <cellStyle name="20% - Accent6 109" xfId="1631"/>
    <cellStyle name="20% - Accent6 11" xfId="271"/>
    <cellStyle name="20% - Accent6 110" xfId="1645"/>
    <cellStyle name="20% - Accent6 111" xfId="1659"/>
    <cellStyle name="20% - Accent6 112" xfId="1672"/>
    <cellStyle name="20% - Accent6 113" xfId="1687"/>
    <cellStyle name="20% - Accent6 114" xfId="1701"/>
    <cellStyle name="20% - Accent6 115" xfId="1716"/>
    <cellStyle name="20% - Accent6 116" xfId="1731"/>
    <cellStyle name="20% - Accent6 117" xfId="1746"/>
    <cellStyle name="20% - Accent6 118" xfId="1761"/>
    <cellStyle name="20% - Accent6 119" xfId="1775"/>
    <cellStyle name="20% - Accent6 12" xfId="284"/>
    <cellStyle name="20% - Accent6 120" xfId="1789"/>
    <cellStyle name="20% - Accent6 121" xfId="1803"/>
    <cellStyle name="20% - Accent6 122" xfId="1817"/>
    <cellStyle name="20% - Accent6 123" xfId="1832"/>
    <cellStyle name="20% - Accent6 124" xfId="1847"/>
    <cellStyle name="20% - Accent6 125" xfId="1861"/>
    <cellStyle name="20% - Accent6 126" xfId="1875"/>
    <cellStyle name="20% - Accent6 127" xfId="1888"/>
    <cellStyle name="20% - Accent6 128" xfId="1901"/>
    <cellStyle name="20% - Accent6 129" xfId="1915"/>
    <cellStyle name="20% - Accent6 13" xfId="297"/>
    <cellStyle name="20% - Accent6 130" xfId="1929"/>
    <cellStyle name="20% - Accent6 131" xfId="1944"/>
    <cellStyle name="20% - Accent6 132" xfId="1959"/>
    <cellStyle name="20% - Accent6 133" xfId="1973"/>
    <cellStyle name="20% - Accent6 134" xfId="1987"/>
    <cellStyle name="20% - Accent6 135" xfId="2000"/>
    <cellStyle name="20% - Accent6 136" xfId="2013"/>
    <cellStyle name="20% - Accent6 137" xfId="2027"/>
    <cellStyle name="20% - Accent6 138" xfId="2041"/>
    <cellStyle name="20% - Accent6 139" xfId="2055"/>
    <cellStyle name="20% - Accent6 14" xfId="311"/>
    <cellStyle name="20% - Accent6 140" xfId="2069"/>
    <cellStyle name="20% - Accent6 141" xfId="2083"/>
    <cellStyle name="20% - Accent6 142" xfId="2097"/>
    <cellStyle name="20% - Accent6 143" xfId="2111"/>
    <cellStyle name="20% - Accent6 144" xfId="2125"/>
    <cellStyle name="20% - Accent6 145" xfId="2139"/>
    <cellStyle name="20% - Accent6 146" xfId="2153"/>
    <cellStyle name="20% - Accent6 147" xfId="2167"/>
    <cellStyle name="20% - Accent6 148" xfId="2181"/>
    <cellStyle name="20% - Accent6 149" xfId="2195"/>
    <cellStyle name="20% - Accent6 15" xfId="324"/>
    <cellStyle name="20% - Accent6 150" xfId="2209"/>
    <cellStyle name="20% - Accent6 151" xfId="2223"/>
    <cellStyle name="20% - Accent6 152" xfId="2237"/>
    <cellStyle name="20% - Accent6 153" xfId="2251"/>
    <cellStyle name="20% - Accent6 154" xfId="2265"/>
    <cellStyle name="20% - Accent6 155" xfId="2279"/>
    <cellStyle name="20% - Accent6 156" xfId="2293"/>
    <cellStyle name="20% - Accent6 157" xfId="2307"/>
    <cellStyle name="20% - Accent6 158" xfId="2320"/>
    <cellStyle name="20% - Accent6 159" xfId="2331"/>
    <cellStyle name="20% - Accent6 16" xfId="337"/>
    <cellStyle name="20% - Accent6 160" xfId="2339"/>
    <cellStyle name="20% - Accent6 161" xfId="2364"/>
    <cellStyle name="20% - Accent6 162" xfId="2378"/>
    <cellStyle name="20% - Accent6 163" xfId="2393"/>
    <cellStyle name="20% - Accent6 164" xfId="2406"/>
    <cellStyle name="20% - Accent6 165" xfId="2420"/>
    <cellStyle name="20% - Accent6 166" xfId="2434"/>
    <cellStyle name="20% - Accent6 167" xfId="2448"/>
    <cellStyle name="20% - Accent6 168" xfId="2461"/>
    <cellStyle name="20% - Accent6 169" xfId="2476"/>
    <cellStyle name="20% - Accent6 17" xfId="350"/>
    <cellStyle name="20% - Accent6 170" xfId="2490"/>
    <cellStyle name="20% - Accent6 171" xfId="2505"/>
    <cellStyle name="20% - Accent6 172" xfId="2519"/>
    <cellStyle name="20% - Accent6 173" xfId="2534"/>
    <cellStyle name="20% - Accent6 174" xfId="2547"/>
    <cellStyle name="20% - Accent6 175" xfId="2561"/>
    <cellStyle name="20% - Accent6 176" xfId="2575"/>
    <cellStyle name="20% - Accent6 177" xfId="2589"/>
    <cellStyle name="20% - Accent6 178" xfId="2603"/>
    <cellStyle name="20% - Accent6 179" xfId="2618"/>
    <cellStyle name="20% - Accent6 18" xfId="363"/>
    <cellStyle name="20% - Accent6 180" xfId="2632"/>
    <cellStyle name="20% - Accent6 181" xfId="2646"/>
    <cellStyle name="20% - Accent6 182" xfId="2660"/>
    <cellStyle name="20% - Accent6 183" xfId="2674"/>
    <cellStyle name="20% - Accent6 184" xfId="2687"/>
    <cellStyle name="20% - Accent6 185" xfId="2701"/>
    <cellStyle name="20% - Accent6 186" xfId="2715"/>
    <cellStyle name="20% - Accent6 187" xfId="2728"/>
    <cellStyle name="20% - Accent6 188" xfId="2742"/>
    <cellStyle name="20% - Accent6 189" xfId="2756"/>
    <cellStyle name="20% - Accent6 19" xfId="376"/>
    <cellStyle name="20% - Accent6 190" xfId="2770"/>
    <cellStyle name="20% - Accent6 191" xfId="2783"/>
    <cellStyle name="20% - Accent6 192" xfId="2794"/>
    <cellStyle name="20% - Accent6 193" xfId="2802"/>
    <cellStyle name="20% - Accent6 194" xfId="2852"/>
    <cellStyle name="20% - Accent6 2" xfId="60"/>
    <cellStyle name="20% - Accent6 2 2" xfId="2921"/>
    <cellStyle name="20% - Accent6 20" xfId="390"/>
    <cellStyle name="20% - Accent6 21" xfId="403"/>
    <cellStyle name="20% - Accent6 22" xfId="414"/>
    <cellStyle name="20% - Accent6 23" xfId="422"/>
    <cellStyle name="20% - Accent6 24" xfId="446"/>
    <cellStyle name="20% - Accent6 25" xfId="460"/>
    <cellStyle name="20% - Accent6 26" xfId="474"/>
    <cellStyle name="20% - Accent6 27" xfId="487"/>
    <cellStyle name="20% - Accent6 28" xfId="498"/>
    <cellStyle name="20% - Accent6 29" xfId="506"/>
    <cellStyle name="20% - Accent6 3" xfId="50"/>
    <cellStyle name="20% - Accent6 3 2" xfId="3052"/>
    <cellStyle name="20% - Accent6 30" xfId="531"/>
    <cellStyle name="20% - Accent6 31" xfId="545"/>
    <cellStyle name="20% - Accent6 32" xfId="559"/>
    <cellStyle name="20% - Accent6 33" xfId="573"/>
    <cellStyle name="20% - Accent6 34" xfId="587"/>
    <cellStyle name="20% - Accent6 35" xfId="601"/>
    <cellStyle name="20% - Accent6 36" xfId="614"/>
    <cellStyle name="20% - Accent6 37" xfId="629"/>
    <cellStyle name="20% - Accent6 38" xfId="643"/>
    <cellStyle name="20% - Accent6 39" xfId="658"/>
    <cellStyle name="20% - Accent6 4" xfId="43"/>
    <cellStyle name="20% - Accent6 4 2" xfId="3251"/>
    <cellStyle name="20% - Accent6 40" xfId="672"/>
    <cellStyle name="20% - Accent6 41" xfId="686"/>
    <cellStyle name="20% - Accent6 42" xfId="700"/>
    <cellStyle name="20% - Accent6 43" xfId="715"/>
    <cellStyle name="20% - Accent6 44" xfId="729"/>
    <cellStyle name="20% - Accent6 45" xfId="743"/>
    <cellStyle name="20% - Accent6 46" xfId="757"/>
    <cellStyle name="20% - Accent6 47" xfId="770"/>
    <cellStyle name="20% - Accent6 48" xfId="784"/>
    <cellStyle name="20% - Accent6 49" xfId="798"/>
    <cellStyle name="20% - Accent6 5" xfId="190"/>
    <cellStyle name="20% - Accent6 50" xfId="813"/>
    <cellStyle name="20% - Accent6 51" xfId="826"/>
    <cellStyle name="20% - Accent6 52" xfId="838"/>
    <cellStyle name="20% - Accent6 53" xfId="852"/>
    <cellStyle name="20% - Accent6 54" xfId="867"/>
    <cellStyle name="20% - Accent6 55" xfId="881"/>
    <cellStyle name="20% - Accent6 56" xfId="895"/>
    <cellStyle name="20% - Accent6 57" xfId="909"/>
    <cellStyle name="20% - Accent6 58" xfId="923"/>
    <cellStyle name="20% - Accent6 59" xfId="937"/>
    <cellStyle name="20% - Accent6 6" xfId="204"/>
    <cellStyle name="20% - Accent6 60" xfId="952"/>
    <cellStyle name="20% - Accent6 61" xfId="966"/>
    <cellStyle name="20% - Accent6 62" xfId="980"/>
    <cellStyle name="20% - Accent6 63" xfId="994"/>
    <cellStyle name="20% - Accent6 64" xfId="1008"/>
    <cellStyle name="20% - Accent6 65" xfId="1022"/>
    <cellStyle name="20% - Accent6 66" xfId="1036"/>
    <cellStyle name="20% - Accent6 67" xfId="1050"/>
    <cellStyle name="20% - Accent6 68" xfId="1064"/>
    <cellStyle name="20% - Accent6 69" xfId="1077"/>
    <cellStyle name="20% - Accent6 7" xfId="218"/>
    <cellStyle name="20% - Accent6 70" xfId="1091"/>
    <cellStyle name="20% - Accent6 71" xfId="1105"/>
    <cellStyle name="20% - Accent6 72" xfId="1119"/>
    <cellStyle name="20% - Accent6 73" xfId="1133"/>
    <cellStyle name="20% - Accent6 74" xfId="1147"/>
    <cellStyle name="20% - Accent6 75" xfId="1161"/>
    <cellStyle name="20% - Accent6 76" xfId="1175"/>
    <cellStyle name="20% - Accent6 77" xfId="1189"/>
    <cellStyle name="20% - Accent6 78" xfId="1203"/>
    <cellStyle name="20% - Accent6 79" xfId="1217"/>
    <cellStyle name="20% - Accent6 8" xfId="231"/>
    <cellStyle name="20% - Accent6 80" xfId="1231"/>
    <cellStyle name="20% - Accent6 81" xfId="1246"/>
    <cellStyle name="20% - Accent6 82" xfId="1259"/>
    <cellStyle name="20% - Accent6 83" xfId="1273"/>
    <cellStyle name="20% - Accent6 84" xfId="1287"/>
    <cellStyle name="20% - Accent6 85" xfId="1300"/>
    <cellStyle name="20% - Accent6 86" xfId="1313"/>
    <cellStyle name="20% - Accent6 87" xfId="1327"/>
    <cellStyle name="20% - Accent6 88" xfId="1340"/>
    <cellStyle name="20% - Accent6 89" xfId="1353"/>
    <cellStyle name="20% - Accent6 9" xfId="242"/>
    <cellStyle name="20% - Accent6 90" xfId="1367"/>
    <cellStyle name="20% - Accent6 91" xfId="1380"/>
    <cellStyle name="20% - Accent6 92" xfId="1394"/>
    <cellStyle name="20% - Accent6 93" xfId="1408"/>
    <cellStyle name="20% - Accent6 94" xfId="1423"/>
    <cellStyle name="20% - Accent6 95" xfId="1438"/>
    <cellStyle name="20% - Accent6 96" xfId="1452"/>
    <cellStyle name="20% - Accent6 97" xfId="1466"/>
    <cellStyle name="20% - Accent6 98" xfId="1479"/>
    <cellStyle name="20% - Accent6 99" xfId="1492"/>
    <cellStyle name="40% - Accent1" xfId="19" builtinId="31" customBuiltin="1"/>
    <cellStyle name="40% - Accent1 10" xfId="206"/>
    <cellStyle name="40% - Accent1 100" xfId="1454"/>
    <cellStyle name="40% - Accent1 101" xfId="1468"/>
    <cellStyle name="40% - Accent1 102" xfId="1503"/>
    <cellStyle name="40% - Accent1 103" xfId="1531"/>
    <cellStyle name="40% - Accent1 104" xfId="1529"/>
    <cellStyle name="40% - Accent1 105" xfId="1536"/>
    <cellStyle name="40% - Accent1 106" xfId="1532"/>
    <cellStyle name="40% - Accent1 107" xfId="1550"/>
    <cellStyle name="40% - Accent1 108" xfId="1564"/>
    <cellStyle name="40% - Accent1 109" xfId="1577"/>
    <cellStyle name="40% - Accent1 11" xfId="255"/>
    <cellStyle name="40% - Accent1 110" xfId="1591"/>
    <cellStyle name="40% - Accent1 111" xfId="1605"/>
    <cellStyle name="40% - Accent1 112" xfId="1619"/>
    <cellStyle name="40% - Accent1 113" xfId="1633"/>
    <cellStyle name="40% - Accent1 114" xfId="1647"/>
    <cellStyle name="40% - Accent1 115" xfId="1661"/>
    <cellStyle name="40% - Accent1 116" xfId="1674"/>
    <cellStyle name="40% - Accent1 117" xfId="1689"/>
    <cellStyle name="40% - Accent1 118" xfId="1703"/>
    <cellStyle name="40% - Accent1 119" xfId="1718"/>
    <cellStyle name="40% - Accent1 12" xfId="253"/>
    <cellStyle name="40% - Accent1 120" xfId="1733"/>
    <cellStyle name="40% - Accent1 121" xfId="1748"/>
    <cellStyle name="40% - Accent1 122" xfId="1763"/>
    <cellStyle name="40% - Accent1 123" xfId="1777"/>
    <cellStyle name="40% - Accent1 124" xfId="1791"/>
    <cellStyle name="40% - Accent1 125" xfId="1805"/>
    <cellStyle name="40% - Accent1 126" xfId="1819"/>
    <cellStyle name="40% - Accent1 127" xfId="1834"/>
    <cellStyle name="40% - Accent1 128" xfId="1849"/>
    <cellStyle name="40% - Accent1 129" xfId="1863"/>
    <cellStyle name="40% - Accent1 13" xfId="260"/>
    <cellStyle name="40% - Accent1 130" xfId="1877"/>
    <cellStyle name="40% - Accent1 131" xfId="1890"/>
    <cellStyle name="40% - Accent1 132" xfId="1903"/>
    <cellStyle name="40% - Accent1 133" xfId="1917"/>
    <cellStyle name="40% - Accent1 134" xfId="1931"/>
    <cellStyle name="40% - Accent1 135" xfId="1946"/>
    <cellStyle name="40% - Accent1 136" xfId="1961"/>
    <cellStyle name="40% - Accent1 137" xfId="1975"/>
    <cellStyle name="40% - Accent1 138" xfId="1989"/>
    <cellStyle name="40% - Accent1 139" xfId="2002"/>
    <cellStyle name="40% - Accent1 14" xfId="256"/>
    <cellStyle name="40% - Accent1 140" xfId="2015"/>
    <cellStyle name="40% - Accent1 141" xfId="2029"/>
    <cellStyle name="40% - Accent1 142" xfId="2043"/>
    <cellStyle name="40% - Accent1 143" xfId="2057"/>
    <cellStyle name="40% - Accent1 144" xfId="2071"/>
    <cellStyle name="40% - Accent1 145" xfId="2085"/>
    <cellStyle name="40% - Accent1 146" xfId="2099"/>
    <cellStyle name="40% - Accent1 147" xfId="2113"/>
    <cellStyle name="40% - Accent1 148" xfId="2127"/>
    <cellStyle name="40% - Accent1 149" xfId="2141"/>
    <cellStyle name="40% - Accent1 15" xfId="273"/>
    <cellStyle name="40% - Accent1 150" xfId="2155"/>
    <cellStyle name="40% - Accent1 151" xfId="2169"/>
    <cellStyle name="40% - Accent1 152" xfId="2183"/>
    <cellStyle name="40% - Accent1 153" xfId="2197"/>
    <cellStyle name="40% - Accent1 154" xfId="2211"/>
    <cellStyle name="40% - Accent1 155" xfId="2225"/>
    <cellStyle name="40% - Accent1 156" xfId="2239"/>
    <cellStyle name="40% - Accent1 157" xfId="2253"/>
    <cellStyle name="40% - Accent1 158" xfId="2267"/>
    <cellStyle name="40% - Accent1 159" xfId="2281"/>
    <cellStyle name="40% - Accent1 16" xfId="286"/>
    <cellStyle name="40% - Accent1 160" xfId="2295"/>
    <cellStyle name="40% - Accent1 161" xfId="2347"/>
    <cellStyle name="40% - Accent1 162" xfId="2345"/>
    <cellStyle name="40% - Accent1 163" xfId="2352"/>
    <cellStyle name="40% - Accent1 164" xfId="2348"/>
    <cellStyle name="40% - Accent1 165" xfId="2366"/>
    <cellStyle name="40% - Accent1 166" xfId="2380"/>
    <cellStyle name="40% - Accent1 167" xfId="2395"/>
    <cellStyle name="40% - Accent1 168" xfId="2408"/>
    <cellStyle name="40% - Accent1 169" xfId="2422"/>
    <cellStyle name="40% - Accent1 17" xfId="299"/>
    <cellStyle name="40% - Accent1 170" xfId="2436"/>
    <cellStyle name="40% - Accent1 171" xfId="2450"/>
    <cellStyle name="40% - Accent1 172" xfId="2463"/>
    <cellStyle name="40% - Accent1 173" xfId="2478"/>
    <cellStyle name="40% - Accent1 174" xfId="2492"/>
    <cellStyle name="40% - Accent1 175" xfId="2507"/>
    <cellStyle name="40% - Accent1 176" xfId="2521"/>
    <cellStyle name="40% - Accent1 177" xfId="2536"/>
    <cellStyle name="40% - Accent1 178" xfId="2549"/>
    <cellStyle name="40% - Accent1 179" xfId="2563"/>
    <cellStyle name="40% - Accent1 18" xfId="313"/>
    <cellStyle name="40% - Accent1 180" xfId="2577"/>
    <cellStyle name="40% - Accent1 181" xfId="2591"/>
    <cellStyle name="40% - Accent1 182" xfId="2605"/>
    <cellStyle name="40% - Accent1 183" xfId="2620"/>
    <cellStyle name="40% - Accent1 184" xfId="2634"/>
    <cellStyle name="40% - Accent1 185" xfId="2648"/>
    <cellStyle name="40% - Accent1 186" xfId="2662"/>
    <cellStyle name="40% - Accent1 187" xfId="2676"/>
    <cellStyle name="40% - Accent1 188" xfId="2689"/>
    <cellStyle name="40% - Accent1 189" xfId="2703"/>
    <cellStyle name="40% - Accent1 19" xfId="326"/>
    <cellStyle name="40% - Accent1 190" xfId="2717"/>
    <cellStyle name="40% - Accent1 191" xfId="2730"/>
    <cellStyle name="40% - Accent1 192" xfId="2744"/>
    <cellStyle name="40% - Accent1 193" xfId="2758"/>
    <cellStyle name="40% - Accent1 194" xfId="2853"/>
    <cellStyle name="40% - Accent1 2" xfId="75"/>
    <cellStyle name="40% - Accent1 2 2" xfId="2922"/>
    <cellStyle name="40% - Accent1 20" xfId="339"/>
    <cellStyle name="40% - Accent1 21" xfId="352"/>
    <cellStyle name="40% - Accent1 22" xfId="365"/>
    <cellStyle name="40% - Accent1 23" xfId="378"/>
    <cellStyle name="40% - Accent1 24" xfId="429"/>
    <cellStyle name="40% - Accent1 25" xfId="427"/>
    <cellStyle name="40% - Accent1 26" xfId="434"/>
    <cellStyle name="40% - Accent1 27" xfId="430"/>
    <cellStyle name="40% - Accent1 28" xfId="448"/>
    <cellStyle name="40% - Accent1 29" xfId="462"/>
    <cellStyle name="40% - Accent1 3" xfId="73"/>
    <cellStyle name="40% - Accent1 3 2" xfId="3053"/>
    <cellStyle name="40% - Accent1 30" xfId="514"/>
    <cellStyle name="40% - Accent1 31" xfId="512"/>
    <cellStyle name="40% - Accent1 32" xfId="520"/>
    <cellStyle name="40% - Accent1 33" xfId="515"/>
    <cellStyle name="40% - Accent1 34" xfId="575"/>
    <cellStyle name="40% - Accent1 35" xfId="557"/>
    <cellStyle name="40% - Accent1 36" xfId="576"/>
    <cellStyle name="40% - Accent1 37" xfId="572"/>
    <cellStyle name="40% - Accent1 38" xfId="589"/>
    <cellStyle name="40% - Accent1 39" xfId="603"/>
    <cellStyle name="40% - Accent1 4" xfId="58"/>
    <cellStyle name="40% - Accent1 4 2" xfId="3252"/>
    <cellStyle name="40% - Accent1 40" xfId="616"/>
    <cellStyle name="40% - Accent1 41" xfId="631"/>
    <cellStyle name="40% - Accent1 42" xfId="645"/>
    <cellStyle name="40% - Accent1 43" xfId="660"/>
    <cellStyle name="40% - Accent1 44" xfId="674"/>
    <cellStyle name="40% - Accent1 45" xfId="688"/>
    <cellStyle name="40% - Accent1 46" xfId="702"/>
    <cellStyle name="40% - Accent1 47" xfId="717"/>
    <cellStyle name="40% - Accent1 48" xfId="731"/>
    <cellStyle name="40% - Accent1 49" xfId="745"/>
    <cellStyle name="40% - Accent1 5" xfId="173"/>
    <cellStyle name="40% - Accent1 50" xfId="759"/>
    <cellStyle name="40% - Accent1 51" xfId="772"/>
    <cellStyle name="40% - Accent1 52" xfId="786"/>
    <cellStyle name="40% - Accent1 53" xfId="840"/>
    <cellStyle name="40% - Accent1 54" xfId="824"/>
    <cellStyle name="40% - Accent1 55" xfId="841"/>
    <cellStyle name="40% - Accent1 56" xfId="837"/>
    <cellStyle name="40% - Accent1 57" xfId="854"/>
    <cellStyle name="40% - Accent1 58" xfId="869"/>
    <cellStyle name="40% - Accent1 59" xfId="883"/>
    <cellStyle name="40% - Accent1 6" xfId="171"/>
    <cellStyle name="40% - Accent1 60" xfId="897"/>
    <cellStyle name="40% - Accent1 61" xfId="911"/>
    <cellStyle name="40% - Accent1 62" xfId="925"/>
    <cellStyle name="40% - Accent1 63" xfId="939"/>
    <cellStyle name="40% - Accent1 64" xfId="954"/>
    <cellStyle name="40% - Accent1 65" xfId="968"/>
    <cellStyle name="40% - Accent1 66" xfId="982"/>
    <cellStyle name="40% - Accent1 67" xfId="996"/>
    <cellStyle name="40% - Accent1 68" xfId="1010"/>
    <cellStyle name="40% - Accent1 69" xfId="1024"/>
    <cellStyle name="40% - Accent1 7" xfId="178"/>
    <cellStyle name="40% - Accent1 70" xfId="1038"/>
    <cellStyle name="40% - Accent1 71" xfId="1052"/>
    <cellStyle name="40% - Accent1 72" xfId="1066"/>
    <cellStyle name="40% - Accent1 73" xfId="1079"/>
    <cellStyle name="40% - Accent1 74" xfId="1093"/>
    <cellStyle name="40% - Accent1 75" xfId="1107"/>
    <cellStyle name="40% - Accent1 76" xfId="1121"/>
    <cellStyle name="40% - Accent1 77" xfId="1135"/>
    <cellStyle name="40% - Accent1 78" xfId="1149"/>
    <cellStyle name="40% - Accent1 79" xfId="1163"/>
    <cellStyle name="40% - Accent1 8" xfId="174"/>
    <cellStyle name="40% - Accent1 80" xfId="1177"/>
    <cellStyle name="40% - Accent1 81" xfId="1191"/>
    <cellStyle name="40% - Accent1 82" xfId="1205"/>
    <cellStyle name="40% - Accent1 83" xfId="1219"/>
    <cellStyle name="40% - Accent1 84" xfId="1233"/>
    <cellStyle name="40% - Accent1 85" xfId="1248"/>
    <cellStyle name="40% - Accent1 86" xfId="1261"/>
    <cellStyle name="40% - Accent1 87" xfId="1275"/>
    <cellStyle name="40% - Accent1 88" xfId="1289"/>
    <cellStyle name="40% - Accent1 89" xfId="1302"/>
    <cellStyle name="40% - Accent1 9" xfId="192"/>
    <cellStyle name="40% - Accent1 90" xfId="1315"/>
    <cellStyle name="40% - Accent1 91" xfId="1329"/>
    <cellStyle name="40% - Accent1 92" xfId="1342"/>
    <cellStyle name="40% - Accent1 93" xfId="1355"/>
    <cellStyle name="40% - Accent1 94" xfId="1369"/>
    <cellStyle name="40% - Accent1 95" xfId="1382"/>
    <cellStyle name="40% - Accent1 96" xfId="1396"/>
    <cellStyle name="40% - Accent1 97" xfId="1410"/>
    <cellStyle name="40% - Accent1 98" xfId="1425"/>
    <cellStyle name="40% - Accent1 99" xfId="1440"/>
    <cellStyle name="40% - Accent2" xfId="23" builtinId="35" customBuiltin="1"/>
    <cellStyle name="40% - Accent2 10" xfId="235"/>
    <cellStyle name="40% - Accent2 100" xfId="1483"/>
    <cellStyle name="40% - Accent2 101" xfId="1497"/>
    <cellStyle name="40% - Accent2 102" xfId="1512"/>
    <cellStyle name="40% - Accent2 103" xfId="1535"/>
    <cellStyle name="40% - Accent2 104" xfId="1539"/>
    <cellStyle name="40% - Accent2 105" xfId="1553"/>
    <cellStyle name="40% - Accent2 106" xfId="1567"/>
    <cellStyle name="40% - Accent2 107" xfId="1580"/>
    <cellStyle name="40% - Accent2 108" xfId="1594"/>
    <cellStyle name="40% - Accent2 109" xfId="1608"/>
    <cellStyle name="40% - Accent2 11" xfId="259"/>
    <cellStyle name="40% - Accent2 110" xfId="1622"/>
    <cellStyle name="40% - Accent2 111" xfId="1636"/>
    <cellStyle name="40% - Accent2 112" xfId="1650"/>
    <cellStyle name="40% - Accent2 113" xfId="1664"/>
    <cellStyle name="40% - Accent2 114" xfId="1677"/>
    <cellStyle name="40% - Accent2 115" xfId="1692"/>
    <cellStyle name="40% - Accent2 116" xfId="1706"/>
    <cellStyle name="40% - Accent2 117" xfId="1721"/>
    <cellStyle name="40% - Accent2 118" xfId="1736"/>
    <cellStyle name="40% - Accent2 119" xfId="1751"/>
    <cellStyle name="40% - Accent2 12" xfId="263"/>
    <cellStyle name="40% - Accent2 120" xfId="1766"/>
    <cellStyle name="40% - Accent2 121" xfId="1780"/>
    <cellStyle name="40% - Accent2 122" xfId="1794"/>
    <cellStyle name="40% - Accent2 123" xfId="1808"/>
    <cellStyle name="40% - Accent2 124" xfId="1822"/>
    <cellStyle name="40% - Accent2 125" xfId="1837"/>
    <cellStyle name="40% - Accent2 126" xfId="1852"/>
    <cellStyle name="40% - Accent2 127" xfId="1866"/>
    <cellStyle name="40% - Accent2 128" xfId="1880"/>
    <cellStyle name="40% - Accent2 129" xfId="1893"/>
    <cellStyle name="40% - Accent2 13" xfId="276"/>
    <cellStyle name="40% - Accent2 130" xfId="1906"/>
    <cellStyle name="40% - Accent2 131" xfId="1920"/>
    <cellStyle name="40% - Accent2 132" xfId="1934"/>
    <cellStyle name="40% - Accent2 133" xfId="1949"/>
    <cellStyle name="40% - Accent2 134" xfId="1964"/>
    <cellStyle name="40% - Accent2 135" xfId="1978"/>
    <cellStyle name="40% - Accent2 136" xfId="1992"/>
    <cellStyle name="40% - Accent2 137" xfId="2005"/>
    <cellStyle name="40% - Accent2 138" xfId="2018"/>
    <cellStyle name="40% - Accent2 139" xfId="2032"/>
    <cellStyle name="40% - Accent2 14" xfId="289"/>
    <cellStyle name="40% - Accent2 140" xfId="2046"/>
    <cellStyle name="40% - Accent2 141" xfId="2060"/>
    <cellStyle name="40% - Accent2 142" xfId="2074"/>
    <cellStyle name="40% - Accent2 143" xfId="2088"/>
    <cellStyle name="40% - Accent2 144" xfId="2102"/>
    <cellStyle name="40% - Accent2 145" xfId="2116"/>
    <cellStyle name="40% - Accent2 146" xfId="2130"/>
    <cellStyle name="40% - Accent2 147" xfId="2144"/>
    <cellStyle name="40% - Accent2 148" xfId="2158"/>
    <cellStyle name="40% - Accent2 149" xfId="2172"/>
    <cellStyle name="40% - Accent2 15" xfId="302"/>
    <cellStyle name="40% - Accent2 150" xfId="2186"/>
    <cellStyle name="40% - Accent2 151" xfId="2200"/>
    <cellStyle name="40% - Accent2 152" xfId="2214"/>
    <cellStyle name="40% - Accent2 153" xfId="2228"/>
    <cellStyle name="40% - Accent2 154" xfId="2242"/>
    <cellStyle name="40% - Accent2 155" xfId="2256"/>
    <cellStyle name="40% - Accent2 156" xfId="2270"/>
    <cellStyle name="40% - Accent2 157" xfId="2284"/>
    <cellStyle name="40% - Accent2 158" xfId="2298"/>
    <cellStyle name="40% - Accent2 159" xfId="2311"/>
    <cellStyle name="40% - Accent2 16" xfId="316"/>
    <cellStyle name="40% - Accent2 160" xfId="2324"/>
    <cellStyle name="40% - Accent2 161" xfId="2351"/>
    <cellStyle name="40% - Accent2 162" xfId="2355"/>
    <cellStyle name="40% - Accent2 163" xfId="2369"/>
    <cellStyle name="40% - Accent2 164" xfId="2383"/>
    <cellStyle name="40% - Accent2 165" xfId="2398"/>
    <cellStyle name="40% - Accent2 166" xfId="2411"/>
    <cellStyle name="40% - Accent2 167" xfId="2425"/>
    <cellStyle name="40% - Accent2 168" xfId="2439"/>
    <cellStyle name="40% - Accent2 169" xfId="2453"/>
    <cellStyle name="40% - Accent2 17" xfId="329"/>
    <cellStyle name="40% - Accent2 170" xfId="2466"/>
    <cellStyle name="40% - Accent2 171" xfId="2481"/>
    <cellStyle name="40% - Accent2 172" xfId="2495"/>
    <cellStyle name="40% - Accent2 173" xfId="2510"/>
    <cellStyle name="40% - Accent2 174" xfId="2524"/>
    <cellStyle name="40% - Accent2 175" xfId="2539"/>
    <cellStyle name="40% - Accent2 176" xfId="2552"/>
    <cellStyle name="40% - Accent2 177" xfId="2566"/>
    <cellStyle name="40% - Accent2 178" xfId="2580"/>
    <cellStyle name="40% - Accent2 179" xfId="2594"/>
    <cellStyle name="40% - Accent2 18" xfId="342"/>
    <cellStyle name="40% - Accent2 180" xfId="2608"/>
    <cellStyle name="40% - Accent2 181" xfId="2623"/>
    <cellStyle name="40% - Accent2 182" xfId="2637"/>
    <cellStyle name="40% - Accent2 183" xfId="2651"/>
    <cellStyle name="40% - Accent2 184" xfId="2665"/>
    <cellStyle name="40% - Accent2 185" xfId="2679"/>
    <cellStyle name="40% - Accent2 186" xfId="2692"/>
    <cellStyle name="40% - Accent2 187" xfId="2706"/>
    <cellStyle name="40% - Accent2 188" xfId="2720"/>
    <cellStyle name="40% - Accent2 189" xfId="2733"/>
    <cellStyle name="40% - Accent2 19" xfId="355"/>
    <cellStyle name="40% - Accent2 190" xfId="2747"/>
    <cellStyle name="40% - Accent2 191" xfId="2761"/>
    <cellStyle name="40% - Accent2 192" xfId="2774"/>
    <cellStyle name="40% - Accent2 193" xfId="2787"/>
    <cellStyle name="40% - Accent2 194" xfId="2854"/>
    <cellStyle name="40% - Accent2 2" xfId="71"/>
    <cellStyle name="40% - Accent2 2 2" xfId="2923"/>
    <cellStyle name="40% - Accent2 20" xfId="368"/>
    <cellStyle name="40% - Accent2 21" xfId="381"/>
    <cellStyle name="40% - Accent2 22" xfId="394"/>
    <cellStyle name="40% - Accent2 23" xfId="407"/>
    <cellStyle name="40% - Accent2 24" xfId="433"/>
    <cellStyle name="40% - Accent2 25" xfId="437"/>
    <cellStyle name="40% - Accent2 26" xfId="451"/>
    <cellStyle name="40% - Accent2 27" xfId="465"/>
    <cellStyle name="40% - Accent2 28" xfId="478"/>
    <cellStyle name="40% - Accent2 29" xfId="491"/>
    <cellStyle name="40% - Accent2 3" xfId="64"/>
    <cellStyle name="40% - Accent2 3 2" xfId="3054"/>
    <cellStyle name="40% - Accent2 30" xfId="518"/>
    <cellStyle name="40% - Accent2 31" xfId="523"/>
    <cellStyle name="40% - Accent2 32" xfId="536"/>
    <cellStyle name="40% - Accent2 33" xfId="550"/>
    <cellStyle name="40% - Accent2 34" xfId="519"/>
    <cellStyle name="40% - Accent2 35" xfId="579"/>
    <cellStyle name="40% - Accent2 36" xfId="592"/>
    <cellStyle name="40% - Accent2 37" xfId="606"/>
    <cellStyle name="40% - Accent2 38" xfId="619"/>
    <cellStyle name="40% - Accent2 39" xfId="634"/>
    <cellStyle name="40% - Accent2 4" xfId="54"/>
    <cellStyle name="40% - Accent2 4 2" xfId="3253"/>
    <cellStyle name="40% - Accent2 40" xfId="648"/>
    <cellStyle name="40% - Accent2 41" xfId="663"/>
    <cellStyle name="40% - Accent2 42" xfId="677"/>
    <cellStyle name="40% - Accent2 43" xfId="691"/>
    <cellStyle name="40% - Accent2 44" xfId="705"/>
    <cellStyle name="40% - Accent2 45" xfId="720"/>
    <cellStyle name="40% - Accent2 46" xfId="734"/>
    <cellStyle name="40% - Accent2 47" xfId="748"/>
    <cellStyle name="40% - Accent2 48" xfId="762"/>
    <cellStyle name="40% - Accent2 49" xfId="775"/>
    <cellStyle name="40% - Accent2 5" xfId="177"/>
    <cellStyle name="40% - Accent2 50" xfId="789"/>
    <cellStyle name="40% - Accent2 51" xfId="803"/>
    <cellStyle name="40% - Accent2 52" xfId="818"/>
    <cellStyle name="40% - Accent2 53" xfId="561"/>
    <cellStyle name="40% - Accent2 54" xfId="844"/>
    <cellStyle name="40% - Accent2 55" xfId="857"/>
    <cellStyle name="40% - Accent2 56" xfId="872"/>
    <cellStyle name="40% - Accent2 57" xfId="886"/>
    <cellStyle name="40% - Accent2 58" xfId="900"/>
    <cellStyle name="40% - Accent2 59" xfId="914"/>
    <cellStyle name="40% - Accent2 6" xfId="181"/>
    <cellStyle name="40% - Accent2 60" xfId="928"/>
    <cellStyle name="40% - Accent2 61" xfId="942"/>
    <cellStyle name="40% - Accent2 62" xfId="957"/>
    <cellStyle name="40% - Accent2 63" xfId="971"/>
    <cellStyle name="40% - Accent2 64" xfId="985"/>
    <cellStyle name="40% - Accent2 65" xfId="999"/>
    <cellStyle name="40% - Accent2 66" xfId="1013"/>
    <cellStyle name="40% - Accent2 67" xfId="1027"/>
    <cellStyle name="40% - Accent2 68" xfId="1041"/>
    <cellStyle name="40% - Accent2 69" xfId="1055"/>
    <cellStyle name="40% - Accent2 7" xfId="195"/>
    <cellStyle name="40% - Accent2 70" xfId="1069"/>
    <cellStyle name="40% - Accent2 71" xfId="1082"/>
    <cellStyle name="40% - Accent2 72" xfId="1096"/>
    <cellStyle name="40% - Accent2 73" xfId="1110"/>
    <cellStyle name="40% - Accent2 74" xfId="1124"/>
    <cellStyle name="40% - Accent2 75" xfId="1138"/>
    <cellStyle name="40% - Accent2 76" xfId="1152"/>
    <cellStyle name="40% - Accent2 77" xfId="1166"/>
    <cellStyle name="40% - Accent2 78" xfId="1180"/>
    <cellStyle name="40% - Accent2 79" xfId="1194"/>
    <cellStyle name="40% - Accent2 8" xfId="209"/>
    <cellStyle name="40% - Accent2 80" xfId="1208"/>
    <cellStyle name="40% - Accent2 81" xfId="1222"/>
    <cellStyle name="40% - Accent2 82" xfId="1236"/>
    <cellStyle name="40% - Accent2 83" xfId="1251"/>
    <cellStyle name="40% - Accent2 84" xfId="1264"/>
    <cellStyle name="40% - Accent2 85" xfId="1278"/>
    <cellStyle name="40% - Accent2 86" xfId="1292"/>
    <cellStyle name="40% - Accent2 87" xfId="1305"/>
    <cellStyle name="40% - Accent2 88" xfId="1318"/>
    <cellStyle name="40% - Accent2 89" xfId="1332"/>
    <cellStyle name="40% - Accent2 9" xfId="222"/>
    <cellStyle name="40% - Accent2 90" xfId="1345"/>
    <cellStyle name="40% - Accent2 91" xfId="1358"/>
    <cellStyle name="40% - Accent2 92" xfId="1372"/>
    <cellStyle name="40% - Accent2 93" xfId="1385"/>
    <cellStyle name="40% - Accent2 94" xfId="1399"/>
    <cellStyle name="40% - Accent2 95" xfId="1413"/>
    <cellStyle name="40% - Accent2 96" xfId="1428"/>
    <cellStyle name="40% - Accent2 97" xfId="1443"/>
    <cellStyle name="40% - Accent2 98" xfId="1457"/>
    <cellStyle name="40% - Accent2 99" xfId="1471"/>
    <cellStyle name="40% - Accent3" xfId="27" builtinId="39" customBuiltin="1"/>
    <cellStyle name="40% - Accent3 10" xfId="245"/>
    <cellStyle name="40% - Accent3 100" xfId="1496"/>
    <cellStyle name="40% - Accent3 101" xfId="1509"/>
    <cellStyle name="40% - Accent3 102" xfId="1518"/>
    <cellStyle name="40% - Accent3 103" xfId="1538"/>
    <cellStyle name="40% - Accent3 104" xfId="1552"/>
    <cellStyle name="40% - Accent3 105" xfId="1566"/>
    <cellStyle name="40% - Accent3 106" xfId="1579"/>
    <cellStyle name="40% - Accent3 107" xfId="1593"/>
    <cellStyle name="40% - Accent3 108" xfId="1607"/>
    <cellStyle name="40% - Accent3 109" xfId="1621"/>
    <cellStyle name="40% - Accent3 11" xfId="262"/>
    <cellStyle name="40% - Accent3 110" xfId="1635"/>
    <cellStyle name="40% - Accent3 111" xfId="1649"/>
    <cellStyle name="40% - Accent3 112" xfId="1663"/>
    <cellStyle name="40% - Accent3 113" xfId="1676"/>
    <cellStyle name="40% - Accent3 114" xfId="1691"/>
    <cellStyle name="40% - Accent3 115" xfId="1705"/>
    <cellStyle name="40% - Accent3 116" xfId="1720"/>
    <cellStyle name="40% - Accent3 117" xfId="1735"/>
    <cellStyle name="40% - Accent3 118" xfId="1750"/>
    <cellStyle name="40% - Accent3 119" xfId="1765"/>
    <cellStyle name="40% - Accent3 12" xfId="275"/>
    <cellStyle name="40% - Accent3 120" xfId="1779"/>
    <cellStyle name="40% - Accent3 121" xfId="1793"/>
    <cellStyle name="40% - Accent3 122" xfId="1807"/>
    <cellStyle name="40% - Accent3 123" xfId="1821"/>
    <cellStyle name="40% - Accent3 124" xfId="1836"/>
    <cellStyle name="40% - Accent3 125" xfId="1851"/>
    <cellStyle name="40% - Accent3 126" xfId="1865"/>
    <cellStyle name="40% - Accent3 127" xfId="1879"/>
    <cellStyle name="40% - Accent3 128" xfId="1892"/>
    <cellStyle name="40% - Accent3 129" xfId="1905"/>
    <cellStyle name="40% - Accent3 13" xfId="288"/>
    <cellStyle name="40% - Accent3 130" xfId="1919"/>
    <cellStyle name="40% - Accent3 131" xfId="1933"/>
    <cellStyle name="40% - Accent3 132" xfId="1948"/>
    <cellStyle name="40% - Accent3 133" xfId="1963"/>
    <cellStyle name="40% - Accent3 134" xfId="1977"/>
    <cellStyle name="40% - Accent3 135" xfId="1991"/>
    <cellStyle name="40% - Accent3 136" xfId="2004"/>
    <cellStyle name="40% - Accent3 137" xfId="2017"/>
    <cellStyle name="40% - Accent3 138" xfId="2031"/>
    <cellStyle name="40% - Accent3 139" xfId="2045"/>
    <cellStyle name="40% - Accent3 14" xfId="301"/>
    <cellStyle name="40% - Accent3 140" xfId="2059"/>
    <cellStyle name="40% - Accent3 141" xfId="2073"/>
    <cellStyle name="40% - Accent3 142" xfId="2087"/>
    <cellStyle name="40% - Accent3 143" xfId="2101"/>
    <cellStyle name="40% - Accent3 144" xfId="2115"/>
    <cellStyle name="40% - Accent3 145" xfId="2129"/>
    <cellStyle name="40% - Accent3 146" xfId="2143"/>
    <cellStyle name="40% - Accent3 147" xfId="2157"/>
    <cellStyle name="40% - Accent3 148" xfId="2171"/>
    <cellStyle name="40% - Accent3 149" xfId="2185"/>
    <cellStyle name="40% - Accent3 15" xfId="315"/>
    <cellStyle name="40% - Accent3 150" xfId="2199"/>
    <cellStyle name="40% - Accent3 151" xfId="2213"/>
    <cellStyle name="40% - Accent3 152" xfId="2227"/>
    <cellStyle name="40% - Accent3 153" xfId="2241"/>
    <cellStyle name="40% - Accent3 154" xfId="2255"/>
    <cellStyle name="40% - Accent3 155" xfId="2269"/>
    <cellStyle name="40% - Accent3 156" xfId="2283"/>
    <cellStyle name="40% - Accent3 157" xfId="2297"/>
    <cellStyle name="40% - Accent3 158" xfId="2310"/>
    <cellStyle name="40% - Accent3 159" xfId="2323"/>
    <cellStyle name="40% - Accent3 16" xfId="328"/>
    <cellStyle name="40% - Accent3 160" xfId="2334"/>
    <cellStyle name="40% - Accent3 161" xfId="2354"/>
    <cellStyle name="40% - Accent3 162" xfId="2368"/>
    <cellStyle name="40% - Accent3 163" xfId="2382"/>
    <cellStyle name="40% - Accent3 164" xfId="2397"/>
    <cellStyle name="40% - Accent3 165" xfId="2410"/>
    <cellStyle name="40% - Accent3 166" xfId="2424"/>
    <cellStyle name="40% - Accent3 167" xfId="2438"/>
    <cellStyle name="40% - Accent3 168" xfId="2452"/>
    <cellStyle name="40% - Accent3 169" xfId="2465"/>
    <cellStyle name="40% - Accent3 17" xfId="341"/>
    <cellStyle name="40% - Accent3 170" xfId="2480"/>
    <cellStyle name="40% - Accent3 171" xfId="2494"/>
    <cellStyle name="40% - Accent3 172" xfId="2509"/>
    <cellStyle name="40% - Accent3 173" xfId="2523"/>
    <cellStyle name="40% - Accent3 174" xfId="2538"/>
    <cellStyle name="40% - Accent3 175" xfId="2551"/>
    <cellStyle name="40% - Accent3 176" xfId="2565"/>
    <cellStyle name="40% - Accent3 177" xfId="2579"/>
    <cellStyle name="40% - Accent3 178" xfId="2593"/>
    <cellStyle name="40% - Accent3 179" xfId="2607"/>
    <cellStyle name="40% - Accent3 18" xfId="354"/>
    <cellStyle name="40% - Accent3 180" xfId="2622"/>
    <cellStyle name="40% - Accent3 181" xfId="2636"/>
    <cellStyle name="40% - Accent3 182" xfId="2650"/>
    <cellStyle name="40% - Accent3 183" xfId="2664"/>
    <cellStyle name="40% - Accent3 184" xfId="2678"/>
    <cellStyle name="40% - Accent3 185" xfId="2691"/>
    <cellStyle name="40% - Accent3 186" xfId="2705"/>
    <cellStyle name="40% - Accent3 187" xfId="2719"/>
    <cellStyle name="40% - Accent3 188" xfId="2732"/>
    <cellStyle name="40% - Accent3 189" xfId="2746"/>
    <cellStyle name="40% - Accent3 19" xfId="367"/>
    <cellStyle name="40% - Accent3 190" xfId="2760"/>
    <cellStyle name="40% - Accent3 191" xfId="2773"/>
    <cellStyle name="40% - Accent3 192" xfId="2786"/>
    <cellStyle name="40% - Accent3 193" xfId="2797"/>
    <cellStyle name="40% - Accent3 194" xfId="2855"/>
    <cellStyle name="40% - Accent3 2" xfId="67"/>
    <cellStyle name="40% - Accent3 2 2" xfId="2924"/>
    <cellStyle name="40% - Accent3 20" xfId="380"/>
    <cellStyle name="40% - Accent3 21" xfId="393"/>
    <cellStyle name="40% - Accent3 22" xfId="406"/>
    <cellStyle name="40% - Accent3 23" xfId="417"/>
    <cellStyle name="40% - Accent3 24" xfId="436"/>
    <cellStyle name="40% - Accent3 25" xfId="450"/>
    <cellStyle name="40% - Accent3 26" xfId="464"/>
    <cellStyle name="40% - Accent3 27" xfId="477"/>
    <cellStyle name="40% - Accent3 28" xfId="490"/>
    <cellStyle name="40% - Accent3 29" xfId="501"/>
    <cellStyle name="40% - Accent3 3" xfId="57"/>
    <cellStyle name="40% - Accent3 3 2" xfId="3055"/>
    <cellStyle name="40% - Accent3 30" xfId="522"/>
    <cellStyle name="40% - Accent3 31" xfId="535"/>
    <cellStyle name="40% - Accent3 32" xfId="549"/>
    <cellStyle name="40% - Accent3 33" xfId="563"/>
    <cellStyle name="40% - Accent3 34" xfId="578"/>
    <cellStyle name="40% - Accent3 35" xfId="591"/>
    <cellStyle name="40% - Accent3 36" xfId="605"/>
    <cellStyle name="40% - Accent3 37" xfId="618"/>
    <cellStyle name="40% - Accent3 38" xfId="633"/>
    <cellStyle name="40% - Accent3 39" xfId="647"/>
    <cellStyle name="40% - Accent3 4" xfId="48"/>
    <cellStyle name="40% - Accent3 4 2" xfId="3254"/>
    <cellStyle name="40% - Accent3 40" xfId="662"/>
    <cellStyle name="40% - Accent3 41" xfId="676"/>
    <cellStyle name="40% - Accent3 42" xfId="690"/>
    <cellStyle name="40% - Accent3 43" xfId="704"/>
    <cellStyle name="40% - Accent3 44" xfId="719"/>
    <cellStyle name="40% - Accent3 45" xfId="733"/>
    <cellStyle name="40% - Accent3 46" xfId="747"/>
    <cellStyle name="40% - Accent3 47" xfId="761"/>
    <cellStyle name="40% - Accent3 48" xfId="774"/>
    <cellStyle name="40% - Accent3 49" xfId="788"/>
    <cellStyle name="40% - Accent3 5" xfId="180"/>
    <cellStyle name="40% - Accent3 50" xfId="802"/>
    <cellStyle name="40% - Accent3 51" xfId="817"/>
    <cellStyle name="40% - Accent3 52" xfId="829"/>
    <cellStyle name="40% - Accent3 53" xfId="843"/>
    <cellStyle name="40% - Accent3 54" xfId="856"/>
    <cellStyle name="40% - Accent3 55" xfId="871"/>
    <cellStyle name="40% - Accent3 56" xfId="885"/>
    <cellStyle name="40% - Accent3 57" xfId="899"/>
    <cellStyle name="40% - Accent3 58" xfId="913"/>
    <cellStyle name="40% - Accent3 59" xfId="927"/>
    <cellStyle name="40% - Accent3 6" xfId="194"/>
    <cellStyle name="40% - Accent3 60" xfId="941"/>
    <cellStyle name="40% - Accent3 61" xfId="956"/>
    <cellStyle name="40% - Accent3 62" xfId="970"/>
    <cellStyle name="40% - Accent3 63" xfId="984"/>
    <cellStyle name="40% - Accent3 64" xfId="998"/>
    <cellStyle name="40% - Accent3 65" xfId="1012"/>
    <cellStyle name="40% - Accent3 66" xfId="1026"/>
    <cellStyle name="40% - Accent3 67" xfId="1040"/>
    <cellStyle name="40% - Accent3 68" xfId="1054"/>
    <cellStyle name="40% - Accent3 69" xfId="1068"/>
    <cellStyle name="40% - Accent3 7" xfId="208"/>
    <cellStyle name="40% - Accent3 70" xfId="1081"/>
    <cellStyle name="40% - Accent3 71" xfId="1095"/>
    <cellStyle name="40% - Accent3 72" xfId="1109"/>
    <cellStyle name="40% - Accent3 73" xfId="1123"/>
    <cellStyle name="40% - Accent3 74" xfId="1137"/>
    <cellStyle name="40% - Accent3 75" xfId="1151"/>
    <cellStyle name="40% - Accent3 76" xfId="1165"/>
    <cellStyle name="40% - Accent3 77" xfId="1179"/>
    <cellStyle name="40% - Accent3 78" xfId="1193"/>
    <cellStyle name="40% - Accent3 79" xfId="1207"/>
    <cellStyle name="40% - Accent3 8" xfId="221"/>
    <cellStyle name="40% - Accent3 80" xfId="1221"/>
    <cellStyle name="40% - Accent3 81" xfId="1235"/>
    <cellStyle name="40% - Accent3 82" xfId="1250"/>
    <cellStyle name="40% - Accent3 83" xfId="1263"/>
    <cellStyle name="40% - Accent3 84" xfId="1277"/>
    <cellStyle name="40% - Accent3 85" xfId="1291"/>
    <cellStyle name="40% - Accent3 86" xfId="1304"/>
    <cellStyle name="40% - Accent3 87" xfId="1317"/>
    <cellStyle name="40% - Accent3 88" xfId="1331"/>
    <cellStyle name="40% - Accent3 89" xfId="1344"/>
    <cellStyle name="40% - Accent3 9" xfId="234"/>
    <cellStyle name="40% - Accent3 90" xfId="1357"/>
    <cellStyle name="40% - Accent3 91" xfId="1371"/>
    <cellStyle name="40% - Accent3 92" xfId="1384"/>
    <cellStyle name="40% - Accent3 93" xfId="1398"/>
    <cellStyle name="40% - Accent3 94" xfId="1412"/>
    <cellStyle name="40% - Accent3 95" xfId="1427"/>
    <cellStyle name="40% - Accent3 96" xfId="1442"/>
    <cellStyle name="40% - Accent3 97" xfId="1456"/>
    <cellStyle name="40% - Accent3 98" xfId="1470"/>
    <cellStyle name="40% - Accent3 99" xfId="1482"/>
    <cellStyle name="40% - Accent4" xfId="31" builtinId="43" customBuiltin="1"/>
    <cellStyle name="40% - Accent4 10" xfId="247"/>
    <cellStyle name="40% - Accent4 100" xfId="1499"/>
    <cellStyle name="40% - Accent4 101" xfId="1511"/>
    <cellStyle name="40% - Accent4 102" xfId="1520"/>
    <cellStyle name="40% - Accent4 103" xfId="1542"/>
    <cellStyle name="40% - Accent4 104" xfId="1556"/>
    <cellStyle name="40% - Accent4 105" xfId="1569"/>
    <cellStyle name="40% - Accent4 106" xfId="1583"/>
    <cellStyle name="40% - Accent4 107" xfId="1596"/>
    <cellStyle name="40% - Accent4 108" xfId="1611"/>
    <cellStyle name="40% - Accent4 109" xfId="1624"/>
    <cellStyle name="40% - Accent4 11" xfId="265"/>
    <cellStyle name="40% - Accent4 110" xfId="1639"/>
    <cellStyle name="40% - Accent4 111" xfId="1652"/>
    <cellStyle name="40% - Accent4 112" xfId="1666"/>
    <cellStyle name="40% - Accent4 113" xfId="1680"/>
    <cellStyle name="40% - Accent4 114" xfId="1695"/>
    <cellStyle name="40% - Accent4 115" xfId="1709"/>
    <cellStyle name="40% - Accent4 116" xfId="1724"/>
    <cellStyle name="40% - Accent4 117" xfId="1739"/>
    <cellStyle name="40% - Accent4 118" xfId="1754"/>
    <cellStyle name="40% - Accent4 119" xfId="1769"/>
    <cellStyle name="40% - Accent4 12" xfId="278"/>
    <cellStyle name="40% - Accent4 120" xfId="1783"/>
    <cellStyle name="40% - Accent4 121" xfId="1797"/>
    <cellStyle name="40% - Accent4 122" xfId="1811"/>
    <cellStyle name="40% - Accent4 123" xfId="1825"/>
    <cellStyle name="40% - Accent4 124" xfId="1840"/>
    <cellStyle name="40% - Accent4 125" xfId="1855"/>
    <cellStyle name="40% - Accent4 126" xfId="1869"/>
    <cellStyle name="40% - Accent4 127" xfId="1882"/>
    <cellStyle name="40% - Accent4 128" xfId="1895"/>
    <cellStyle name="40% - Accent4 129" xfId="1909"/>
    <cellStyle name="40% - Accent4 13" xfId="291"/>
    <cellStyle name="40% - Accent4 130" xfId="1923"/>
    <cellStyle name="40% - Accent4 131" xfId="1937"/>
    <cellStyle name="40% - Accent4 132" xfId="1952"/>
    <cellStyle name="40% - Accent4 133" xfId="1967"/>
    <cellStyle name="40% - Accent4 134" xfId="1981"/>
    <cellStyle name="40% - Accent4 135" xfId="1994"/>
    <cellStyle name="40% - Accent4 136" xfId="2007"/>
    <cellStyle name="40% - Accent4 137" xfId="2021"/>
    <cellStyle name="40% - Accent4 138" xfId="2035"/>
    <cellStyle name="40% - Accent4 139" xfId="2049"/>
    <cellStyle name="40% - Accent4 14" xfId="304"/>
    <cellStyle name="40% - Accent4 140" xfId="2063"/>
    <cellStyle name="40% - Accent4 141" xfId="2077"/>
    <cellStyle name="40% - Accent4 142" xfId="2091"/>
    <cellStyle name="40% - Accent4 143" xfId="2105"/>
    <cellStyle name="40% - Accent4 144" xfId="2119"/>
    <cellStyle name="40% - Accent4 145" xfId="2133"/>
    <cellStyle name="40% - Accent4 146" xfId="2147"/>
    <cellStyle name="40% - Accent4 147" xfId="2161"/>
    <cellStyle name="40% - Accent4 148" xfId="2175"/>
    <cellStyle name="40% - Accent4 149" xfId="2189"/>
    <cellStyle name="40% - Accent4 15" xfId="318"/>
    <cellStyle name="40% - Accent4 150" xfId="2203"/>
    <cellStyle name="40% - Accent4 151" xfId="2217"/>
    <cellStyle name="40% - Accent4 152" xfId="2231"/>
    <cellStyle name="40% - Accent4 153" xfId="2245"/>
    <cellStyle name="40% - Accent4 154" xfId="2259"/>
    <cellStyle name="40% - Accent4 155" xfId="2273"/>
    <cellStyle name="40% - Accent4 156" xfId="2287"/>
    <cellStyle name="40% - Accent4 157" xfId="2301"/>
    <cellStyle name="40% - Accent4 158" xfId="2314"/>
    <cellStyle name="40% - Accent4 159" xfId="2326"/>
    <cellStyle name="40% - Accent4 16" xfId="331"/>
    <cellStyle name="40% - Accent4 160" xfId="2336"/>
    <cellStyle name="40% - Accent4 161" xfId="2358"/>
    <cellStyle name="40% - Accent4 162" xfId="2372"/>
    <cellStyle name="40% - Accent4 163" xfId="2386"/>
    <cellStyle name="40% - Accent4 164" xfId="2400"/>
    <cellStyle name="40% - Accent4 165" xfId="2413"/>
    <cellStyle name="40% - Accent4 166" xfId="2428"/>
    <cellStyle name="40% - Accent4 167" xfId="2442"/>
    <cellStyle name="40% - Accent4 168" xfId="2455"/>
    <cellStyle name="40% - Accent4 169" xfId="2469"/>
    <cellStyle name="40% - Accent4 17" xfId="344"/>
    <cellStyle name="40% - Accent4 170" xfId="2484"/>
    <cellStyle name="40% - Accent4 171" xfId="2498"/>
    <cellStyle name="40% - Accent4 172" xfId="2513"/>
    <cellStyle name="40% - Accent4 173" xfId="2527"/>
    <cellStyle name="40% - Accent4 174" xfId="2541"/>
    <cellStyle name="40% - Accent4 175" xfId="2555"/>
    <cellStyle name="40% - Accent4 176" xfId="2569"/>
    <cellStyle name="40% - Accent4 177" xfId="2583"/>
    <cellStyle name="40% - Accent4 178" xfId="2597"/>
    <cellStyle name="40% - Accent4 179" xfId="2611"/>
    <cellStyle name="40% - Accent4 18" xfId="357"/>
    <cellStyle name="40% - Accent4 180" xfId="2626"/>
    <cellStyle name="40% - Accent4 181" xfId="2640"/>
    <cellStyle name="40% - Accent4 182" xfId="2654"/>
    <cellStyle name="40% - Accent4 183" xfId="2668"/>
    <cellStyle name="40% - Accent4 184" xfId="2681"/>
    <cellStyle name="40% - Accent4 185" xfId="2695"/>
    <cellStyle name="40% - Accent4 186" xfId="2709"/>
    <cellStyle name="40% - Accent4 187" xfId="2722"/>
    <cellStyle name="40% - Accent4 188" xfId="2736"/>
    <cellStyle name="40% - Accent4 189" xfId="2750"/>
    <cellStyle name="40% - Accent4 19" xfId="370"/>
    <cellStyle name="40% - Accent4 190" xfId="2764"/>
    <cellStyle name="40% - Accent4 191" xfId="2777"/>
    <cellStyle name="40% - Accent4 192" xfId="2789"/>
    <cellStyle name="40% - Accent4 193" xfId="2799"/>
    <cellStyle name="40% - Accent4 194" xfId="2856"/>
    <cellStyle name="40% - Accent4 2" xfId="65"/>
    <cellStyle name="40% - Accent4 2 2" xfId="2925"/>
    <cellStyle name="40% - Accent4 20" xfId="384"/>
    <cellStyle name="40% - Accent4 21" xfId="397"/>
    <cellStyle name="40% - Accent4 22" xfId="409"/>
    <cellStyle name="40% - Accent4 23" xfId="419"/>
    <cellStyle name="40% - Accent4 24" xfId="440"/>
    <cellStyle name="40% - Accent4 25" xfId="454"/>
    <cellStyle name="40% - Accent4 26" xfId="468"/>
    <cellStyle name="40% - Accent4 27" xfId="481"/>
    <cellStyle name="40% - Accent4 28" xfId="493"/>
    <cellStyle name="40% - Accent4 29" xfId="503"/>
    <cellStyle name="40% - Accent4 3" xfId="55"/>
    <cellStyle name="40% - Accent4 3 2" xfId="3056"/>
    <cellStyle name="40% - Accent4 30" xfId="525"/>
    <cellStyle name="40% - Accent4 31" xfId="539"/>
    <cellStyle name="40% - Accent4 32" xfId="553"/>
    <cellStyle name="40% - Accent4 33" xfId="567"/>
    <cellStyle name="40% - Accent4 34" xfId="581"/>
    <cellStyle name="40% - Accent4 35" xfId="594"/>
    <cellStyle name="40% - Accent4 36" xfId="608"/>
    <cellStyle name="40% - Accent4 37" xfId="622"/>
    <cellStyle name="40% - Accent4 38" xfId="636"/>
    <cellStyle name="40% - Accent4 39" xfId="651"/>
    <cellStyle name="40% - Accent4 4" xfId="46"/>
    <cellStyle name="40% - Accent4 4 2" xfId="3255"/>
    <cellStyle name="40% - Accent4 40" xfId="665"/>
    <cellStyle name="40% - Accent4 41" xfId="680"/>
    <cellStyle name="40% - Accent4 42" xfId="693"/>
    <cellStyle name="40% - Accent4 43" xfId="708"/>
    <cellStyle name="40% - Accent4 44" xfId="723"/>
    <cellStyle name="40% - Accent4 45" xfId="737"/>
    <cellStyle name="40% - Accent4 46" xfId="751"/>
    <cellStyle name="40% - Accent4 47" xfId="764"/>
    <cellStyle name="40% - Accent4 48" xfId="778"/>
    <cellStyle name="40% - Accent4 49" xfId="792"/>
    <cellStyle name="40% - Accent4 5" xfId="184"/>
    <cellStyle name="40% - Accent4 50" xfId="806"/>
    <cellStyle name="40% - Accent4 51" xfId="820"/>
    <cellStyle name="40% - Accent4 52" xfId="832"/>
    <cellStyle name="40% - Accent4 53" xfId="846"/>
    <cellStyle name="40% - Accent4 54" xfId="860"/>
    <cellStyle name="40% - Accent4 55" xfId="875"/>
    <cellStyle name="40% - Accent4 56" xfId="889"/>
    <cellStyle name="40% - Accent4 57" xfId="903"/>
    <cellStyle name="40% - Accent4 58" xfId="917"/>
    <cellStyle name="40% - Accent4 59" xfId="931"/>
    <cellStyle name="40% - Accent4 6" xfId="198"/>
    <cellStyle name="40% - Accent4 60" xfId="945"/>
    <cellStyle name="40% - Accent4 61" xfId="960"/>
    <cellStyle name="40% - Accent4 62" xfId="974"/>
    <cellStyle name="40% - Accent4 63" xfId="988"/>
    <cellStyle name="40% - Accent4 64" xfId="1002"/>
    <cellStyle name="40% - Accent4 65" xfId="1016"/>
    <cellStyle name="40% - Accent4 66" xfId="1030"/>
    <cellStyle name="40% - Accent4 67" xfId="1044"/>
    <cellStyle name="40% - Accent4 68" xfId="1058"/>
    <cellStyle name="40% - Accent4 69" xfId="1071"/>
    <cellStyle name="40% - Accent4 7" xfId="212"/>
    <cellStyle name="40% - Accent4 70" xfId="1085"/>
    <cellStyle name="40% - Accent4 71" xfId="1099"/>
    <cellStyle name="40% - Accent4 72" xfId="1113"/>
    <cellStyle name="40% - Accent4 73" xfId="1127"/>
    <cellStyle name="40% - Accent4 74" xfId="1141"/>
    <cellStyle name="40% - Accent4 75" xfId="1155"/>
    <cellStyle name="40% - Accent4 76" xfId="1169"/>
    <cellStyle name="40% - Accent4 77" xfId="1183"/>
    <cellStyle name="40% - Accent4 78" xfId="1197"/>
    <cellStyle name="40% - Accent4 79" xfId="1211"/>
    <cellStyle name="40% - Accent4 8" xfId="225"/>
    <cellStyle name="40% - Accent4 80" xfId="1225"/>
    <cellStyle name="40% - Accent4 81" xfId="1239"/>
    <cellStyle name="40% - Accent4 82" xfId="1253"/>
    <cellStyle name="40% - Accent4 83" xfId="1267"/>
    <cellStyle name="40% - Accent4 84" xfId="1281"/>
    <cellStyle name="40% - Accent4 85" xfId="1294"/>
    <cellStyle name="40% - Accent4 86" xfId="1307"/>
    <cellStyle name="40% - Accent4 87" xfId="1321"/>
    <cellStyle name="40% - Accent4 88" xfId="1334"/>
    <cellStyle name="40% - Accent4 89" xfId="1347"/>
    <cellStyle name="40% - Accent4 9" xfId="237"/>
    <cellStyle name="40% - Accent4 90" xfId="1361"/>
    <cellStyle name="40% - Accent4 91" xfId="1374"/>
    <cellStyle name="40% - Accent4 92" xfId="1388"/>
    <cellStyle name="40% - Accent4 93" xfId="1402"/>
    <cellStyle name="40% - Accent4 94" xfId="1416"/>
    <cellStyle name="40% - Accent4 95" xfId="1431"/>
    <cellStyle name="40% - Accent4 96" xfId="1446"/>
    <cellStyle name="40% - Accent4 97" xfId="1460"/>
    <cellStyle name="40% - Accent4 98" xfId="1473"/>
    <cellStyle name="40% - Accent4 99" xfId="1486"/>
    <cellStyle name="40% - Accent5" xfId="35" builtinId="47" customBuiltin="1"/>
    <cellStyle name="40% - Accent5 10" xfId="249"/>
    <cellStyle name="40% - Accent5 100" xfId="1502"/>
    <cellStyle name="40% - Accent5 101" xfId="1514"/>
    <cellStyle name="40% - Accent5 102" xfId="1522"/>
    <cellStyle name="40% - Accent5 103" xfId="1545"/>
    <cellStyle name="40% - Accent5 104" xfId="1559"/>
    <cellStyle name="40% - Accent5 105" xfId="1572"/>
    <cellStyle name="40% - Accent5 106" xfId="1586"/>
    <cellStyle name="40% - Accent5 107" xfId="1600"/>
    <cellStyle name="40% - Accent5 108" xfId="1614"/>
    <cellStyle name="40% - Accent5 109" xfId="1628"/>
    <cellStyle name="40% - Accent5 11" xfId="268"/>
    <cellStyle name="40% - Accent5 110" xfId="1642"/>
    <cellStyle name="40% - Accent5 111" xfId="1656"/>
    <cellStyle name="40% - Accent5 112" xfId="1669"/>
    <cellStyle name="40% - Accent5 113" xfId="1684"/>
    <cellStyle name="40% - Accent5 114" xfId="1698"/>
    <cellStyle name="40% - Accent5 115" xfId="1713"/>
    <cellStyle name="40% - Accent5 116" xfId="1728"/>
    <cellStyle name="40% - Accent5 117" xfId="1743"/>
    <cellStyle name="40% - Accent5 118" xfId="1758"/>
    <cellStyle name="40% - Accent5 119" xfId="1772"/>
    <cellStyle name="40% - Accent5 12" xfId="281"/>
    <cellStyle name="40% - Accent5 120" xfId="1786"/>
    <cellStyle name="40% - Accent5 121" xfId="1800"/>
    <cellStyle name="40% - Accent5 122" xfId="1814"/>
    <cellStyle name="40% - Accent5 123" xfId="1829"/>
    <cellStyle name="40% - Accent5 124" xfId="1844"/>
    <cellStyle name="40% - Accent5 125" xfId="1858"/>
    <cellStyle name="40% - Accent5 126" xfId="1872"/>
    <cellStyle name="40% - Accent5 127" xfId="1885"/>
    <cellStyle name="40% - Accent5 128" xfId="1898"/>
    <cellStyle name="40% - Accent5 129" xfId="1912"/>
    <cellStyle name="40% - Accent5 13" xfId="294"/>
    <cellStyle name="40% - Accent5 130" xfId="1926"/>
    <cellStyle name="40% - Accent5 131" xfId="1941"/>
    <cellStyle name="40% - Accent5 132" xfId="1956"/>
    <cellStyle name="40% - Accent5 133" xfId="1970"/>
    <cellStyle name="40% - Accent5 134" xfId="1984"/>
    <cellStyle name="40% - Accent5 135" xfId="1997"/>
    <cellStyle name="40% - Accent5 136" xfId="2010"/>
    <cellStyle name="40% - Accent5 137" xfId="2024"/>
    <cellStyle name="40% - Accent5 138" xfId="2038"/>
    <cellStyle name="40% - Accent5 139" xfId="2052"/>
    <cellStyle name="40% - Accent5 14" xfId="308"/>
    <cellStyle name="40% - Accent5 140" xfId="2066"/>
    <cellStyle name="40% - Accent5 141" xfId="2080"/>
    <cellStyle name="40% - Accent5 142" xfId="2094"/>
    <cellStyle name="40% - Accent5 143" xfId="2108"/>
    <cellStyle name="40% - Accent5 144" xfId="2122"/>
    <cellStyle name="40% - Accent5 145" xfId="2136"/>
    <cellStyle name="40% - Accent5 146" xfId="2150"/>
    <cellStyle name="40% - Accent5 147" xfId="2164"/>
    <cellStyle name="40% - Accent5 148" xfId="2178"/>
    <cellStyle name="40% - Accent5 149" xfId="2192"/>
    <cellStyle name="40% - Accent5 15" xfId="321"/>
    <cellStyle name="40% - Accent5 150" xfId="2206"/>
    <cellStyle name="40% - Accent5 151" xfId="2220"/>
    <cellStyle name="40% - Accent5 152" xfId="2234"/>
    <cellStyle name="40% - Accent5 153" xfId="2248"/>
    <cellStyle name="40% - Accent5 154" xfId="2262"/>
    <cellStyle name="40% - Accent5 155" xfId="2276"/>
    <cellStyle name="40% - Accent5 156" xfId="2290"/>
    <cellStyle name="40% - Accent5 157" xfId="2304"/>
    <cellStyle name="40% - Accent5 158" xfId="2317"/>
    <cellStyle name="40% - Accent5 159" xfId="2329"/>
    <cellStyle name="40% - Accent5 16" xfId="334"/>
    <cellStyle name="40% - Accent5 160" xfId="2338"/>
    <cellStyle name="40% - Accent5 161" xfId="2361"/>
    <cellStyle name="40% - Accent5 162" xfId="2375"/>
    <cellStyle name="40% - Accent5 163" xfId="2390"/>
    <cellStyle name="40% - Accent5 164" xfId="2403"/>
    <cellStyle name="40% - Accent5 165" xfId="2417"/>
    <cellStyle name="40% - Accent5 166" xfId="2431"/>
    <cellStyle name="40% - Accent5 167" xfId="2445"/>
    <cellStyle name="40% - Accent5 168" xfId="2458"/>
    <cellStyle name="40% - Accent5 169" xfId="2473"/>
    <cellStyle name="40% - Accent5 17" xfId="347"/>
    <cellStyle name="40% - Accent5 170" xfId="2487"/>
    <cellStyle name="40% - Accent5 171" xfId="2502"/>
    <cellStyle name="40% - Accent5 172" xfId="2516"/>
    <cellStyle name="40% - Accent5 173" xfId="2531"/>
    <cellStyle name="40% - Accent5 174" xfId="2544"/>
    <cellStyle name="40% - Accent5 175" xfId="2558"/>
    <cellStyle name="40% - Accent5 176" xfId="2572"/>
    <cellStyle name="40% - Accent5 177" xfId="2586"/>
    <cellStyle name="40% - Accent5 178" xfId="2600"/>
    <cellStyle name="40% - Accent5 179" xfId="2615"/>
    <cellStyle name="40% - Accent5 18" xfId="360"/>
    <cellStyle name="40% - Accent5 180" xfId="2629"/>
    <cellStyle name="40% - Accent5 181" xfId="2643"/>
    <cellStyle name="40% - Accent5 182" xfId="2657"/>
    <cellStyle name="40% - Accent5 183" xfId="2671"/>
    <cellStyle name="40% - Accent5 184" xfId="2684"/>
    <cellStyle name="40% - Accent5 185" xfId="2698"/>
    <cellStyle name="40% - Accent5 186" xfId="2712"/>
    <cellStyle name="40% - Accent5 187" xfId="2725"/>
    <cellStyle name="40% - Accent5 188" xfId="2739"/>
    <cellStyle name="40% - Accent5 189" xfId="2753"/>
    <cellStyle name="40% - Accent5 19" xfId="373"/>
    <cellStyle name="40% - Accent5 190" xfId="2767"/>
    <cellStyle name="40% - Accent5 191" xfId="2780"/>
    <cellStyle name="40% - Accent5 192" xfId="2792"/>
    <cellStyle name="40% - Accent5 193" xfId="2801"/>
    <cellStyle name="40% - Accent5 194" xfId="2857"/>
    <cellStyle name="40% - Accent5 2" xfId="62"/>
    <cellStyle name="40% - Accent5 2 2" xfId="2926"/>
    <cellStyle name="40% - Accent5 20" xfId="387"/>
    <cellStyle name="40% - Accent5 21" xfId="400"/>
    <cellStyle name="40% - Accent5 22" xfId="412"/>
    <cellStyle name="40% - Accent5 23" xfId="421"/>
    <cellStyle name="40% - Accent5 24" xfId="443"/>
    <cellStyle name="40% - Accent5 25" xfId="457"/>
    <cellStyle name="40% - Accent5 26" xfId="471"/>
    <cellStyle name="40% - Accent5 27" xfId="484"/>
    <cellStyle name="40% - Accent5 28" xfId="496"/>
    <cellStyle name="40% - Accent5 29" xfId="505"/>
    <cellStyle name="40% - Accent5 3" xfId="52"/>
    <cellStyle name="40% - Accent5 3 2" xfId="3057"/>
    <cellStyle name="40% - Accent5 30" xfId="528"/>
    <cellStyle name="40% - Accent5 31" xfId="542"/>
    <cellStyle name="40% - Accent5 32" xfId="556"/>
    <cellStyle name="40% - Accent5 33" xfId="571"/>
    <cellStyle name="40% - Accent5 34" xfId="584"/>
    <cellStyle name="40% - Accent5 35" xfId="598"/>
    <cellStyle name="40% - Accent5 36" xfId="611"/>
    <cellStyle name="40% - Accent5 37" xfId="626"/>
    <cellStyle name="40% - Accent5 38" xfId="640"/>
    <cellStyle name="40% - Accent5 39" xfId="655"/>
    <cellStyle name="40% - Accent5 4" xfId="44"/>
    <cellStyle name="40% - Accent5 4 2" xfId="3256"/>
    <cellStyle name="40% - Accent5 40" xfId="669"/>
    <cellStyle name="40% - Accent5 41" xfId="683"/>
    <cellStyle name="40% - Accent5 42" xfId="697"/>
    <cellStyle name="40% - Accent5 43" xfId="712"/>
    <cellStyle name="40% - Accent5 44" xfId="726"/>
    <cellStyle name="40% - Accent5 45" xfId="740"/>
    <cellStyle name="40% - Accent5 46" xfId="754"/>
    <cellStyle name="40% - Accent5 47" xfId="767"/>
    <cellStyle name="40% - Accent5 48" xfId="781"/>
    <cellStyle name="40% - Accent5 49" xfId="795"/>
    <cellStyle name="40% - Accent5 5" xfId="187"/>
    <cellStyle name="40% - Accent5 50" xfId="810"/>
    <cellStyle name="40% - Accent5 51" xfId="823"/>
    <cellStyle name="40% - Accent5 52" xfId="836"/>
    <cellStyle name="40% - Accent5 53" xfId="849"/>
    <cellStyle name="40% - Accent5 54" xfId="864"/>
    <cellStyle name="40% - Accent5 55" xfId="878"/>
    <cellStyle name="40% - Accent5 56" xfId="892"/>
    <cellStyle name="40% - Accent5 57" xfId="906"/>
    <cellStyle name="40% - Accent5 58" xfId="920"/>
    <cellStyle name="40% - Accent5 59" xfId="934"/>
    <cellStyle name="40% - Accent5 6" xfId="201"/>
    <cellStyle name="40% - Accent5 60" xfId="949"/>
    <cellStyle name="40% - Accent5 61" xfId="963"/>
    <cellStyle name="40% - Accent5 62" xfId="977"/>
    <cellStyle name="40% - Accent5 63" xfId="991"/>
    <cellStyle name="40% - Accent5 64" xfId="1005"/>
    <cellStyle name="40% - Accent5 65" xfId="1019"/>
    <cellStyle name="40% - Accent5 66" xfId="1033"/>
    <cellStyle name="40% - Accent5 67" xfId="1047"/>
    <cellStyle name="40% - Accent5 68" xfId="1061"/>
    <cellStyle name="40% - Accent5 69" xfId="1074"/>
    <cellStyle name="40% - Accent5 7" xfId="215"/>
    <cellStyle name="40% - Accent5 70" xfId="1088"/>
    <cellStyle name="40% - Accent5 71" xfId="1102"/>
    <cellStyle name="40% - Accent5 72" xfId="1116"/>
    <cellStyle name="40% - Accent5 73" xfId="1130"/>
    <cellStyle name="40% - Accent5 74" xfId="1144"/>
    <cellStyle name="40% - Accent5 75" xfId="1158"/>
    <cellStyle name="40% - Accent5 76" xfId="1172"/>
    <cellStyle name="40% - Accent5 77" xfId="1186"/>
    <cellStyle name="40% - Accent5 78" xfId="1200"/>
    <cellStyle name="40% - Accent5 79" xfId="1214"/>
    <cellStyle name="40% - Accent5 8" xfId="228"/>
    <cellStyle name="40% - Accent5 80" xfId="1228"/>
    <cellStyle name="40% - Accent5 81" xfId="1243"/>
    <cellStyle name="40% - Accent5 82" xfId="1256"/>
    <cellStyle name="40% - Accent5 83" xfId="1270"/>
    <cellStyle name="40% - Accent5 84" xfId="1284"/>
    <cellStyle name="40% - Accent5 85" xfId="1297"/>
    <cellStyle name="40% - Accent5 86" xfId="1310"/>
    <cellStyle name="40% - Accent5 87" xfId="1324"/>
    <cellStyle name="40% - Accent5 88" xfId="1337"/>
    <cellStyle name="40% - Accent5 89" xfId="1350"/>
    <cellStyle name="40% - Accent5 9" xfId="240"/>
    <cellStyle name="40% - Accent5 90" xfId="1364"/>
    <cellStyle name="40% - Accent5 91" xfId="1377"/>
    <cellStyle name="40% - Accent5 92" xfId="1391"/>
    <cellStyle name="40% - Accent5 93" xfId="1405"/>
    <cellStyle name="40% - Accent5 94" xfId="1420"/>
    <cellStyle name="40% - Accent5 95" xfId="1435"/>
    <cellStyle name="40% - Accent5 96" xfId="1449"/>
    <cellStyle name="40% - Accent5 97" xfId="1463"/>
    <cellStyle name="40% - Accent5 98" xfId="1476"/>
    <cellStyle name="40% - Accent5 99" xfId="1489"/>
    <cellStyle name="40% - Accent6" xfId="39" builtinId="51" customBuiltin="1"/>
    <cellStyle name="40% - Accent6 10" xfId="251"/>
    <cellStyle name="40% - Accent6 100" xfId="1506"/>
    <cellStyle name="40% - Accent6 101" xfId="1517"/>
    <cellStyle name="40% - Accent6 102" xfId="1524"/>
    <cellStyle name="40% - Accent6 103" xfId="1549"/>
    <cellStyle name="40% - Accent6 104" xfId="1563"/>
    <cellStyle name="40% - Accent6 105" xfId="1576"/>
    <cellStyle name="40% - Accent6 106" xfId="1590"/>
    <cellStyle name="40% - Accent6 107" xfId="1604"/>
    <cellStyle name="40% - Accent6 108" xfId="1618"/>
    <cellStyle name="40% - Accent6 109" xfId="1632"/>
    <cellStyle name="40% - Accent6 11" xfId="272"/>
    <cellStyle name="40% - Accent6 110" xfId="1646"/>
    <cellStyle name="40% - Accent6 111" xfId="1660"/>
    <cellStyle name="40% - Accent6 112" xfId="1673"/>
    <cellStyle name="40% - Accent6 113" xfId="1688"/>
    <cellStyle name="40% - Accent6 114" xfId="1702"/>
    <cellStyle name="40% - Accent6 115" xfId="1717"/>
    <cellStyle name="40% - Accent6 116" xfId="1732"/>
    <cellStyle name="40% - Accent6 117" xfId="1747"/>
    <cellStyle name="40% - Accent6 118" xfId="1762"/>
    <cellStyle name="40% - Accent6 119" xfId="1776"/>
    <cellStyle name="40% - Accent6 12" xfId="285"/>
    <cellStyle name="40% - Accent6 120" xfId="1790"/>
    <cellStyle name="40% - Accent6 121" xfId="1804"/>
    <cellStyle name="40% - Accent6 122" xfId="1818"/>
    <cellStyle name="40% - Accent6 123" xfId="1833"/>
    <cellStyle name="40% - Accent6 124" xfId="1848"/>
    <cellStyle name="40% - Accent6 125" xfId="1862"/>
    <cellStyle name="40% - Accent6 126" xfId="1876"/>
    <cellStyle name="40% - Accent6 127" xfId="1889"/>
    <cellStyle name="40% - Accent6 128" xfId="1902"/>
    <cellStyle name="40% - Accent6 129" xfId="1916"/>
    <cellStyle name="40% - Accent6 13" xfId="298"/>
    <cellStyle name="40% - Accent6 130" xfId="1930"/>
    <cellStyle name="40% - Accent6 131" xfId="1945"/>
    <cellStyle name="40% - Accent6 132" xfId="1960"/>
    <cellStyle name="40% - Accent6 133" xfId="1974"/>
    <cellStyle name="40% - Accent6 134" xfId="1988"/>
    <cellStyle name="40% - Accent6 135" xfId="2001"/>
    <cellStyle name="40% - Accent6 136" xfId="2014"/>
    <cellStyle name="40% - Accent6 137" xfId="2028"/>
    <cellStyle name="40% - Accent6 138" xfId="2042"/>
    <cellStyle name="40% - Accent6 139" xfId="2056"/>
    <cellStyle name="40% - Accent6 14" xfId="312"/>
    <cellStyle name="40% - Accent6 140" xfId="2070"/>
    <cellStyle name="40% - Accent6 141" xfId="2084"/>
    <cellStyle name="40% - Accent6 142" xfId="2098"/>
    <cellStyle name="40% - Accent6 143" xfId="2112"/>
    <cellStyle name="40% - Accent6 144" xfId="2126"/>
    <cellStyle name="40% - Accent6 145" xfId="2140"/>
    <cellStyle name="40% - Accent6 146" xfId="2154"/>
    <cellStyle name="40% - Accent6 147" xfId="2168"/>
    <cellStyle name="40% - Accent6 148" xfId="2182"/>
    <cellStyle name="40% - Accent6 149" xfId="2196"/>
    <cellStyle name="40% - Accent6 15" xfId="325"/>
    <cellStyle name="40% - Accent6 150" xfId="2210"/>
    <cellStyle name="40% - Accent6 151" xfId="2224"/>
    <cellStyle name="40% - Accent6 152" xfId="2238"/>
    <cellStyle name="40% - Accent6 153" xfId="2252"/>
    <cellStyle name="40% - Accent6 154" xfId="2266"/>
    <cellStyle name="40% - Accent6 155" xfId="2280"/>
    <cellStyle name="40% - Accent6 156" xfId="2294"/>
    <cellStyle name="40% - Accent6 157" xfId="2308"/>
    <cellStyle name="40% - Accent6 158" xfId="2321"/>
    <cellStyle name="40% - Accent6 159" xfId="2332"/>
    <cellStyle name="40% - Accent6 16" xfId="338"/>
    <cellStyle name="40% - Accent6 160" xfId="2340"/>
    <cellStyle name="40% - Accent6 161" xfId="2365"/>
    <cellStyle name="40% - Accent6 162" xfId="2379"/>
    <cellStyle name="40% - Accent6 163" xfId="2394"/>
    <cellStyle name="40% - Accent6 164" xfId="2407"/>
    <cellStyle name="40% - Accent6 165" xfId="2421"/>
    <cellStyle name="40% - Accent6 166" xfId="2435"/>
    <cellStyle name="40% - Accent6 167" xfId="2449"/>
    <cellStyle name="40% - Accent6 168" xfId="2462"/>
    <cellStyle name="40% - Accent6 169" xfId="2477"/>
    <cellStyle name="40% - Accent6 17" xfId="351"/>
    <cellStyle name="40% - Accent6 170" xfId="2491"/>
    <cellStyle name="40% - Accent6 171" xfId="2506"/>
    <cellStyle name="40% - Accent6 172" xfId="2520"/>
    <cellStyle name="40% - Accent6 173" xfId="2535"/>
    <cellStyle name="40% - Accent6 174" xfId="2548"/>
    <cellStyle name="40% - Accent6 175" xfId="2562"/>
    <cellStyle name="40% - Accent6 176" xfId="2576"/>
    <cellStyle name="40% - Accent6 177" xfId="2590"/>
    <cellStyle name="40% - Accent6 178" xfId="2604"/>
    <cellStyle name="40% - Accent6 179" xfId="2619"/>
    <cellStyle name="40% - Accent6 18" xfId="364"/>
    <cellStyle name="40% - Accent6 180" xfId="2633"/>
    <cellStyle name="40% - Accent6 181" xfId="2647"/>
    <cellStyle name="40% - Accent6 182" xfId="2661"/>
    <cellStyle name="40% - Accent6 183" xfId="2675"/>
    <cellStyle name="40% - Accent6 184" xfId="2688"/>
    <cellStyle name="40% - Accent6 185" xfId="2702"/>
    <cellStyle name="40% - Accent6 186" xfId="2716"/>
    <cellStyle name="40% - Accent6 187" xfId="2729"/>
    <cellStyle name="40% - Accent6 188" xfId="2743"/>
    <cellStyle name="40% - Accent6 189" xfId="2757"/>
    <cellStyle name="40% - Accent6 19" xfId="377"/>
    <cellStyle name="40% - Accent6 190" xfId="2771"/>
    <cellStyle name="40% - Accent6 191" xfId="2784"/>
    <cellStyle name="40% - Accent6 192" xfId="2795"/>
    <cellStyle name="40% - Accent6 193" xfId="2803"/>
    <cellStyle name="40% - Accent6 194" xfId="2858"/>
    <cellStyle name="40% - Accent6 2" xfId="59"/>
    <cellStyle name="40% - Accent6 2 2" xfId="2927"/>
    <cellStyle name="40% - Accent6 20" xfId="391"/>
    <cellStyle name="40% - Accent6 21" xfId="404"/>
    <cellStyle name="40% - Accent6 22" xfId="415"/>
    <cellStyle name="40% - Accent6 23" xfId="423"/>
    <cellStyle name="40% - Accent6 24" xfId="447"/>
    <cellStyle name="40% - Accent6 25" xfId="461"/>
    <cellStyle name="40% - Accent6 26" xfId="475"/>
    <cellStyle name="40% - Accent6 27" xfId="488"/>
    <cellStyle name="40% - Accent6 28" xfId="499"/>
    <cellStyle name="40% - Accent6 29" xfId="507"/>
    <cellStyle name="40% - Accent6 3" xfId="49"/>
    <cellStyle name="40% - Accent6 3 2" xfId="3058"/>
    <cellStyle name="40% - Accent6 30" xfId="532"/>
    <cellStyle name="40% - Accent6 31" xfId="546"/>
    <cellStyle name="40% - Accent6 32" xfId="560"/>
    <cellStyle name="40% - Accent6 33" xfId="574"/>
    <cellStyle name="40% - Accent6 34" xfId="588"/>
    <cellStyle name="40% - Accent6 35" xfId="602"/>
    <cellStyle name="40% - Accent6 36" xfId="615"/>
    <cellStyle name="40% - Accent6 37" xfId="630"/>
    <cellStyle name="40% - Accent6 38" xfId="644"/>
    <cellStyle name="40% - Accent6 39" xfId="659"/>
    <cellStyle name="40% - Accent6 4" xfId="42"/>
    <cellStyle name="40% - Accent6 4 2" xfId="3257"/>
    <cellStyle name="40% - Accent6 40" xfId="673"/>
    <cellStyle name="40% - Accent6 41" xfId="687"/>
    <cellStyle name="40% - Accent6 42" xfId="701"/>
    <cellStyle name="40% - Accent6 43" xfId="716"/>
    <cellStyle name="40% - Accent6 44" xfId="730"/>
    <cellStyle name="40% - Accent6 45" xfId="744"/>
    <cellStyle name="40% - Accent6 46" xfId="758"/>
    <cellStyle name="40% - Accent6 47" xfId="771"/>
    <cellStyle name="40% - Accent6 48" xfId="785"/>
    <cellStyle name="40% - Accent6 49" xfId="799"/>
    <cellStyle name="40% - Accent6 5" xfId="191"/>
    <cellStyle name="40% - Accent6 50" xfId="814"/>
    <cellStyle name="40% - Accent6 51" xfId="827"/>
    <cellStyle name="40% - Accent6 52" xfId="839"/>
    <cellStyle name="40% - Accent6 53" xfId="853"/>
    <cellStyle name="40% - Accent6 54" xfId="868"/>
    <cellStyle name="40% - Accent6 55" xfId="882"/>
    <cellStyle name="40% - Accent6 56" xfId="896"/>
    <cellStyle name="40% - Accent6 57" xfId="910"/>
    <cellStyle name="40% - Accent6 58" xfId="924"/>
    <cellStyle name="40% - Accent6 59" xfId="938"/>
    <cellStyle name="40% - Accent6 6" xfId="205"/>
    <cellStyle name="40% - Accent6 60" xfId="953"/>
    <cellStyle name="40% - Accent6 61" xfId="967"/>
    <cellStyle name="40% - Accent6 62" xfId="981"/>
    <cellStyle name="40% - Accent6 63" xfId="995"/>
    <cellStyle name="40% - Accent6 64" xfId="1009"/>
    <cellStyle name="40% - Accent6 65" xfId="1023"/>
    <cellStyle name="40% - Accent6 66" xfId="1037"/>
    <cellStyle name="40% - Accent6 67" xfId="1051"/>
    <cellStyle name="40% - Accent6 68" xfId="1065"/>
    <cellStyle name="40% - Accent6 69" xfId="1078"/>
    <cellStyle name="40% - Accent6 7" xfId="219"/>
    <cellStyle name="40% - Accent6 70" xfId="1092"/>
    <cellStyle name="40% - Accent6 71" xfId="1106"/>
    <cellStyle name="40% - Accent6 72" xfId="1120"/>
    <cellStyle name="40% - Accent6 73" xfId="1134"/>
    <cellStyle name="40% - Accent6 74" xfId="1148"/>
    <cellStyle name="40% - Accent6 75" xfId="1162"/>
    <cellStyle name="40% - Accent6 76" xfId="1176"/>
    <cellStyle name="40% - Accent6 77" xfId="1190"/>
    <cellStyle name="40% - Accent6 78" xfId="1204"/>
    <cellStyle name="40% - Accent6 79" xfId="1218"/>
    <cellStyle name="40% - Accent6 8" xfId="232"/>
    <cellStyle name="40% - Accent6 80" xfId="1232"/>
    <cellStyle name="40% - Accent6 81" xfId="1247"/>
    <cellStyle name="40% - Accent6 82" xfId="1260"/>
    <cellStyle name="40% - Accent6 83" xfId="1274"/>
    <cellStyle name="40% - Accent6 84" xfId="1288"/>
    <cellStyle name="40% - Accent6 85" xfId="1301"/>
    <cellStyle name="40% - Accent6 86" xfId="1314"/>
    <cellStyle name="40% - Accent6 87" xfId="1328"/>
    <cellStyle name="40% - Accent6 88" xfId="1341"/>
    <cellStyle name="40% - Accent6 89" xfId="1354"/>
    <cellStyle name="40% - Accent6 9" xfId="243"/>
    <cellStyle name="40% - Accent6 90" xfId="1368"/>
    <cellStyle name="40% - Accent6 91" xfId="1381"/>
    <cellStyle name="40% - Accent6 92" xfId="1395"/>
    <cellStyle name="40% - Accent6 93" xfId="1409"/>
    <cellStyle name="40% - Accent6 94" xfId="1424"/>
    <cellStyle name="40% - Accent6 95" xfId="1439"/>
    <cellStyle name="40% - Accent6 96" xfId="1453"/>
    <cellStyle name="40% - Accent6 97" xfId="1467"/>
    <cellStyle name="40% - Accent6 98" xfId="1480"/>
    <cellStyle name="40% - Accent6 99" xfId="1493"/>
    <cellStyle name="60% - Accent1" xfId="20" builtinId="32" customBuiltin="1"/>
    <cellStyle name="60% - Accent1 2" xfId="2928"/>
    <cellStyle name="60% - Accent1 3" xfId="3059"/>
    <cellStyle name="60% - Accent1 4" xfId="3258"/>
    <cellStyle name="60% - Accent1 5" xfId="2859"/>
    <cellStyle name="60% - Accent2" xfId="24" builtinId="36" customBuiltin="1"/>
    <cellStyle name="60% - Accent2 2" xfId="2929"/>
    <cellStyle name="60% - Accent2 3" xfId="3060"/>
    <cellStyle name="60% - Accent2 4" xfId="3259"/>
    <cellStyle name="60% - Accent2 5" xfId="2860"/>
    <cellStyle name="60% - Accent3" xfId="28" builtinId="40" customBuiltin="1"/>
    <cellStyle name="60% - Accent3 2" xfId="2930"/>
    <cellStyle name="60% - Accent3 3" xfId="3061"/>
    <cellStyle name="60% - Accent3 4" xfId="3260"/>
    <cellStyle name="60% - Accent3 5" xfId="2861"/>
    <cellStyle name="60% - Accent4" xfId="32" builtinId="44" customBuiltin="1"/>
    <cellStyle name="60% - Accent4 2" xfId="2931"/>
    <cellStyle name="60% - Accent4 3" xfId="3062"/>
    <cellStyle name="60% - Accent4 4" xfId="3261"/>
    <cellStyle name="60% - Accent4 5" xfId="2862"/>
    <cellStyle name="60% - Accent5" xfId="36" builtinId="48" customBuiltin="1"/>
    <cellStyle name="60% - Accent5 2" xfId="2932"/>
    <cellStyle name="60% - Accent5 3" xfId="3063"/>
    <cellStyle name="60% - Accent5 4" xfId="3262"/>
    <cellStyle name="60% - Accent5 5" xfId="2863"/>
    <cellStyle name="60% - Accent6" xfId="40" builtinId="52" customBuiltin="1"/>
    <cellStyle name="60% - Accent6 2" xfId="2933"/>
    <cellStyle name="60% - Accent6 3" xfId="3064"/>
    <cellStyle name="60% - Accent6 4" xfId="3263"/>
    <cellStyle name="60% - Accent6 5" xfId="2864"/>
    <cellStyle name="Accent1" xfId="17" builtinId="29" customBuiltin="1"/>
    <cellStyle name="Accent1 2" xfId="2934"/>
    <cellStyle name="Accent1 3" xfId="3065"/>
    <cellStyle name="Accent1 4" xfId="3264"/>
    <cellStyle name="Accent1 5" xfId="2865"/>
    <cellStyle name="Accent2" xfId="21" builtinId="33" customBuiltin="1"/>
    <cellStyle name="Accent2 2" xfId="2935"/>
    <cellStyle name="Accent2 3" xfId="3066"/>
    <cellStyle name="Accent2 4" xfId="3265"/>
    <cellStyle name="Accent2 5" xfId="2866"/>
    <cellStyle name="Accent3" xfId="25" builtinId="37" customBuiltin="1"/>
    <cellStyle name="Accent3 2" xfId="2936"/>
    <cellStyle name="Accent3 3" xfId="3067"/>
    <cellStyle name="Accent3 4" xfId="3266"/>
    <cellStyle name="Accent3 5" xfId="2867"/>
    <cellStyle name="Accent4" xfId="29" builtinId="41" customBuiltin="1"/>
    <cellStyle name="Accent4 2" xfId="2937"/>
    <cellStyle name="Accent4 3" xfId="3068"/>
    <cellStyle name="Accent4 4" xfId="3267"/>
    <cellStyle name="Accent4 5" xfId="2868"/>
    <cellStyle name="Accent5" xfId="33" builtinId="45" customBuiltin="1"/>
    <cellStyle name="Accent5 2" xfId="2938"/>
    <cellStyle name="Accent5 3" xfId="3069"/>
    <cellStyle name="Accent5 4" xfId="3268"/>
    <cellStyle name="Accent5 5" xfId="2869"/>
    <cellStyle name="Accent6" xfId="37" builtinId="49" customBuiltin="1"/>
    <cellStyle name="Accent6 2" xfId="2939"/>
    <cellStyle name="Accent6 3" xfId="3070"/>
    <cellStyle name="Accent6 4" xfId="3269"/>
    <cellStyle name="Accent6 5" xfId="2870"/>
    <cellStyle name="Bad" xfId="7" builtinId="27" customBuiltin="1"/>
    <cellStyle name="Bad 2" xfId="2940"/>
    <cellStyle name="Bad 3" xfId="3071"/>
    <cellStyle name="Bad 4" xfId="3270"/>
    <cellStyle name="Bad 5" xfId="2871"/>
    <cellStyle name="Calculation" xfId="11" builtinId="22" customBuiltin="1"/>
    <cellStyle name="Calculation 2" xfId="2941"/>
    <cellStyle name="Calculation 3" xfId="3072"/>
    <cellStyle name="Calculation 4" xfId="3271"/>
    <cellStyle name="Calculation 5" xfId="2872"/>
    <cellStyle name="Check Cell" xfId="13" builtinId="23" customBuiltin="1"/>
    <cellStyle name="Check Cell 2" xfId="2942"/>
    <cellStyle name="Check Cell 3" xfId="3073"/>
    <cellStyle name="Check Cell 4" xfId="3272"/>
    <cellStyle name="Check Cell 5" xfId="2873"/>
    <cellStyle name="Currency 10" xfId="148"/>
    <cellStyle name="Currency 10 2" xfId="2967"/>
    <cellStyle name="Currency 10 3" xfId="2899"/>
    <cellStyle name="Currency 100" xfId="1838"/>
    <cellStyle name="Currency 101" xfId="1853"/>
    <cellStyle name="Currency 102" xfId="1867"/>
    <cellStyle name="Currency 103" xfId="2426"/>
    <cellStyle name="Currency 104" xfId="2440"/>
    <cellStyle name="Currency 105" xfId="1907"/>
    <cellStyle name="Currency 106" xfId="1921"/>
    <cellStyle name="Currency 107" xfId="1935"/>
    <cellStyle name="Currency 108" xfId="1950"/>
    <cellStyle name="Currency 109" xfId="1965"/>
    <cellStyle name="Currency 11" xfId="426"/>
    <cellStyle name="Currency 11 2" xfId="2968"/>
    <cellStyle name="Currency 11 3" xfId="2900"/>
    <cellStyle name="Currency 110" xfId="1979"/>
    <cellStyle name="Currency 111" xfId="2874"/>
    <cellStyle name="Currency 112" xfId="2467"/>
    <cellStyle name="Currency 113" xfId="2019"/>
    <cellStyle name="Currency 114" xfId="2033"/>
    <cellStyle name="Currency 115" xfId="2047"/>
    <cellStyle name="Currency 116" xfId="2061"/>
    <cellStyle name="Currency 117" xfId="2075"/>
    <cellStyle name="Currency 118" xfId="2089"/>
    <cellStyle name="Currency 119" xfId="2103"/>
    <cellStyle name="Currency 12" xfId="145"/>
    <cellStyle name="Currency 12 2" xfId="2969"/>
    <cellStyle name="Currency 12 3" xfId="2901"/>
    <cellStyle name="Currency 120" xfId="2117"/>
    <cellStyle name="Currency 121" xfId="2131"/>
    <cellStyle name="Currency 122" xfId="2145"/>
    <cellStyle name="Currency 123" xfId="2159"/>
    <cellStyle name="Currency 124" xfId="2173"/>
    <cellStyle name="Currency 125" xfId="2187"/>
    <cellStyle name="Currency 126" xfId="2201"/>
    <cellStyle name="Currency 127" xfId="2215"/>
    <cellStyle name="Currency 128" xfId="2229"/>
    <cellStyle name="Currency 129" xfId="2243"/>
    <cellStyle name="Currency 13" xfId="143"/>
    <cellStyle name="Currency 13 2" xfId="2970"/>
    <cellStyle name="Currency 13 3" xfId="2902"/>
    <cellStyle name="Currency 130" xfId="2257"/>
    <cellStyle name="Currency 131" xfId="2271"/>
    <cellStyle name="Currency 132" xfId="2285"/>
    <cellStyle name="Currency 133" xfId="2299"/>
    <cellStyle name="Currency 134" xfId="2312"/>
    <cellStyle name="Currency 135" xfId="2482"/>
    <cellStyle name="Currency 136" xfId="2496"/>
    <cellStyle name="Currency 137" xfId="2511"/>
    <cellStyle name="Currency 138" xfId="2525"/>
    <cellStyle name="Currency 14" xfId="141"/>
    <cellStyle name="Currency 14 2" xfId="2971"/>
    <cellStyle name="Currency 14 3" xfId="2903"/>
    <cellStyle name="Currency 140" xfId="2553"/>
    <cellStyle name="Currency 141" xfId="2567"/>
    <cellStyle name="Currency 142" xfId="2581"/>
    <cellStyle name="Currency 143" xfId="2595"/>
    <cellStyle name="Currency 144" xfId="2609"/>
    <cellStyle name="Currency 145" xfId="2624"/>
    <cellStyle name="Currency 146" xfId="2638"/>
    <cellStyle name="Currency 147" xfId="2652"/>
    <cellStyle name="Currency 148" xfId="2666"/>
    <cellStyle name="Currency 15" xfId="139"/>
    <cellStyle name="Currency 15 2" xfId="2972"/>
    <cellStyle name="Currency 15 3" xfId="2904"/>
    <cellStyle name="Currency 150" xfId="2693"/>
    <cellStyle name="Currency 151" xfId="2707"/>
    <cellStyle name="Currency 153" xfId="2734"/>
    <cellStyle name="Currency 154" xfId="2748"/>
    <cellStyle name="Currency 155" xfId="2762"/>
    <cellStyle name="Currency 156" xfId="2775"/>
    <cellStyle name="Currency 16" xfId="138"/>
    <cellStyle name="Currency 16 2" xfId="2973"/>
    <cellStyle name="Currency 16 2 2" xfId="3169"/>
    <cellStyle name="Currency 16 2 2 2" xfId="3520"/>
    <cellStyle name="Currency 16 2 3" xfId="3368"/>
    <cellStyle name="Currency 16 3" xfId="3093"/>
    <cellStyle name="Currency 16 3 2" xfId="3444"/>
    <cellStyle name="Currency 16 4" xfId="3292"/>
    <cellStyle name="Currency 163" xfId="2812"/>
    <cellStyle name="Currency 17" xfId="136"/>
    <cellStyle name="Currency 17 2" xfId="2974"/>
    <cellStyle name="Currency 17 2 2" xfId="3170"/>
    <cellStyle name="Currency 17 2 2 2" xfId="3521"/>
    <cellStyle name="Currency 17 2 3" xfId="3369"/>
    <cellStyle name="Currency 17 3" xfId="3094"/>
    <cellStyle name="Currency 17 3 2" xfId="3445"/>
    <cellStyle name="Currency 17 4" xfId="3293"/>
    <cellStyle name="Currency 17 5" xfId="2906"/>
    <cellStyle name="Currency 18" xfId="438"/>
    <cellStyle name="Currency 18 2" xfId="2975"/>
    <cellStyle name="Currency 18 2 2" xfId="3171"/>
    <cellStyle name="Currency 18 2 2 2" xfId="3522"/>
    <cellStyle name="Currency 18 2 3" xfId="3370"/>
    <cellStyle name="Currency 18 3" xfId="3095"/>
    <cellStyle name="Currency 18 3 2" xfId="3446"/>
    <cellStyle name="Currency 18 4" xfId="3294"/>
    <cellStyle name="Currency 19" xfId="452"/>
    <cellStyle name="Currency 19 2" xfId="2976"/>
    <cellStyle name="Currency 19 2 2" xfId="3172"/>
    <cellStyle name="Currency 19 2 2 2" xfId="3523"/>
    <cellStyle name="Currency 19 2 3" xfId="3371"/>
    <cellStyle name="Currency 19 3" xfId="3096"/>
    <cellStyle name="Currency 19 3 2" xfId="3447"/>
    <cellStyle name="Currency 19 4" xfId="3295"/>
    <cellStyle name="Currency 2" xfId="167"/>
    <cellStyle name="Currency 2 10" xfId="2820"/>
    <cellStyle name="Currency 2 11" xfId="2826"/>
    <cellStyle name="Currency 2 12" xfId="2838"/>
    <cellStyle name="Currency 2 13" xfId="2840"/>
    <cellStyle name="Currency 2 14" xfId="2825"/>
    <cellStyle name="Currency 2 15" xfId="2831"/>
    <cellStyle name="Currency 2 16" xfId="2890"/>
    <cellStyle name="Currency 2 2" xfId="168"/>
    <cellStyle name="Currency 2 2 10" xfId="2837"/>
    <cellStyle name="Currency 2 2 11" xfId="2823"/>
    <cellStyle name="Currency 2 2 12" xfId="2844"/>
    <cellStyle name="Currency 2 2 13" xfId="2814"/>
    <cellStyle name="Currency 2 2 14" xfId="2816"/>
    <cellStyle name="Currency 2 2 15" xfId="2839"/>
    <cellStyle name="Currency 2 2 2" xfId="135"/>
    <cellStyle name="Currency 2 2 3" xfId="2805"/>
    <cellStyle name="Currency 2 2 4" xfId="2843"/>
    <cellStyle name="Currency 2 2 5" xfId="2830"/>
    <cellStyle name="Currency 2 2 6" xfId="2832"/>
    <cellStyle name="Currency 2 2 7" xfId="2818"/>
    <cellStyle name="Currency 2 2 8" xfId="2808"/>
    <cellStyle name="Currency 2 2 9" xfId="2841"/>
    <cellStyle name="Currency 2 3" xfId="2807"/>
    <cellStyle name="Currency 2 4" xfId="2834"/>
    <cellStyle name="Currency 2 5" xfId="2815"/>
    <cellStyle name="Currency 2 6" xfId="2829"/>
    <cellStyle name="Currency 2 7" xfId="2835"/>
    <cellStyle name="Currency 2 8" xfId="2828"/>
    <cellStyle name="Currency 2 9" xfId="2817"/>
    <cellStyle name="Currency 20" xfId="466"/>
    <cellStyle name="Currency 20 2" xfId="2977"/>
    <cellStyle name="Currency 20 2 2" xfId="3173"/>
    <cellStyle name="Currency 20 2 2 2" xfId="3524"/>
    <cellStyle name="Currency 20 2 3" xfId="3372"/>
    <cellStyle name="Currency 20 3" xfId="3097"/>
    <cellStyle name="Currency 20 3 2" xfId="3448"/>
    <cellStyle name="Currency 20 4" xfId="3296"/>
    <cellStyle name="Currency 21" xfId="479"/>
    <cellStyle name="Currency 21 2" xfId="2978"/>
    <cellStyle name="Currency 21 2 2" xfId="3174"/>
    <cellStyle name="Currency 21 2 2 2" xfId="3525"/>
    <cellStyle name="Currency 21 2 3" xfId="3373"/>
    <cellStyle name="Currency 21 3" xfId="3098"/>
    <cellStyle name="Currency 21 3 2" xfId="3449"/>
    <cellStyle name="Currency 21 4" xfId="3297"/>
    <cellStyle name="Currency 22" xfId="2341"/>
    <cellStyle name="Currency 22 2" xfId="2979"/>
    <cellStyle name="Currency 22 2 2" xfId="3175"/>
    <cellStyle name="Currency 22 2 2 2" xfId="3526"/>
    <cellStyle name="Currency 22 2 3" xfId="3374"/>
    <cellStyle name="Currency 22 3" xfId="3099"/>
    <cellStyle name="Currency 22 3 2" xfId="3450"/>
    <cellStyle name="Currency 22 4" xfId="3298"/>
    <cellStyle name="Currency 23" xfId="2344"/>
    <cellStyle name="Currency 23 2" xfId="2980"/>
    <cellStyle name="Currency 23 2 2" xfId="3176"/>
    <cellStyle name="Currency 23 2 2 2" xfId="3527"/>
    <cellStyle name="Currency 23 2 3" xfId="3375"/>
    <cellStyle name="Currency 23 3" xfId="3100"/>
    <cellStyle name="Currency 23 3 2" xfId="3451"/>
    <cellStyle name="Currency 23 4" xfId="3299"/>
    <cellStyle name="Currency 24" xfId="1540"/>
    <cellStyle name="Currency 24 2" xfId="3004"/>
    <cellStyle name="Currency 24 2 2" xfId="3200"/>
    <cellStyle name="Currency 24 2 2 2" xfId="3551"/>
    <cellStyle name="Currency 24 2 3" xfId="3399"/>
    <cellStyle name="Currency 24 3" xfId="3124"/>
    <cellStyle name="Currency 24 3 2" xfId="3475"/>
    <cellStyle name="Currency 24 4" xfId="3323"/>
    <cellStyle name="Currency 25" xfId="537"/>
    <cellStyle name="Currency 25 2" xfId="3005"/>
    <cellStyle name="Currency 25 2 2" xfId="3201"/>
    <cellStyle name="Currency 25 2 2 2" xfId="3552"/>
    <cellStyle name="Currency 25 2 3" xfId="3400"/>
    <cellStyle name="Currency 25 3" xfId="3125"/>
    <cellStyle name="Currency 25 3 2" xfId="3476"/>
    <cellStyle name="Currency 25 4" xfId="3324"/>
    <cellStyle name="Currency 26" xfId="508"/>
    <cellStyle name="Currency 26 2" xfId="3007"/>
    <cellStyle name="Currency 26 2 2" xfId="3203"/>
    <cellStyle name="Currency 26 2 2 2" xfId="3554"/>
    <cellStyle name="Currency 26 2 3" xfId="3402"/>
    <cellStyle name="Currency 26 3" xfId="3127"/>
    <cellStyle name="Currency 26 3 2" xfId="3478"/>
    <cellStyle name="Currency 26 4" xfId="3326"/>
    <cellStyle name="Currency 27" xfId="382"/>
    <cellStyle name="Currency 27 2" xfId="3006"/>
    <cellStyle name="Currency 27 2 2" xfId="3202"/>
    <cellStyle name="Currency 27 2 2 2" xfId="3553"/>
    <cellStyle name="Currency 27 2 3" xfId="3401"/>
    <cellStyle name="Currency 27 3" xfId="3126"/>
    <cellStyle name="Currency 27 3 2" xfId="3477"/>
    <cellStyle name="Currency 27 4" xfId="3325"/>
    <cellStyle name="Currency 28" xfId="395"/>
    <cellStyle name="Currency 28 2" xfId="2982"/>
    <cellStyle name="Currency 28 2 2" xfId="3178"/>
    <cellStyle name="Currency 28 2 2 2" xfId="3529"/>
    <cellStyle name="Currency 28 2 3" xfId="3377"/>
    <cellStyle name="Currency 28 3" xfId="3102"/>
    <cellStyle name="Currency 28 3 2" xfId="3453"/>
    <cellStyle name="Currency 28 4" xfId="3301"/>
    <cellStyle name="Currency 29" xfId="547"/>
    <cellStyle name="Currency 29 2" xfId="2983"/>
    <cellStyle name="Currency 29 2 2" xfId="3179"/>
    <cellStyle name="Currency 29 2 2 2" xfId="3530"/>
    <cellStyle name="Currency 29 2 3" xfId="3378"/>
    <cellStyle name="Currency 29 3" xfId="3103"/>
    <cellStyle name="Currency 29 3 2" xfId="3454"/>
    <cellStyle name="Currency 29 4" xfId="3302"/>
    <cellStyle name="Currency 3" xfId="170"/>
    <cellStyle name="Currency 3 2" xfId="134"/>
    <cellStyle name="Currency 3 2 2" xfId="2960"/>
    <cellStyle name="Currency 3 3" xfId="2892"/>
    <cellStyle name="Currency 30" xfId="1554"/>
    <cellStyle name="Currency 30 2" xfId="2984"/>
    <cellStyle name="Currency 30 2 2" xfId="3180"/>
    <cellStyle name="Currency 30 2 2 2" xfId="3531"/>
    <cellStyle name="Currency 30 2 3" xfId="3379"/>
    <cellStyle name="Currency 30 3" xfId="3104"/>
    <cellStyle name="Currency 30 3 2" xfId="3455"/>
    <cellStyle name="Currency 30 4" xfId="3303"/>
    <cellStyle name="Currency 31" xfId="2356"/>
    <cellStyle name="Currency 31 2" xfId="3008"/>
    <cellStyle name="Currency 31 2 2" xfId="3204"/>
    <cellStyle name="Currency 31 2 2 2" xfId="3555"/>
    <cellStyle name="Currency 31 2 3" xfId="3403"/>
    <cellStyle name="Currency 31 3" xfId="3128"/>
    <cellStyle name="Currency 31 3 2" xfId="3479"/>
    <cellStyle name="Currency 31 4" xfId="3327"/>
    <cellStyle name="Currency 32" xfId="1581"/>
    <cellStyle name="Currency 32 2" xfId="2985"/>
    <cellStyle name="Currency 32 2 2" xfId="3181"/>
    <cellStyle name="Currency 32 2 2 2" xfId="3532"/>
    <cellStyle name="Currency 32 2 3" xfId="3380"/>
    <cellStyle name="Currency 32 3" xfId="3105"/>
    <cellStyle name="Currency 32 3 2" xfId="3456"/>
    <cellStyle name="Currency 32 4" xfId="3304"/>
    <cellStyle name="Currency 33" xfId="620"/>
    <cellStyle name="Currency 33 2" xfId="3009"/>
    <cellStyle name="Currency 33 2 2" xfId="3205"/>
    <cellStyle name="Currency 33 2 2 2" xfId="3556"/>
    <cellStyle name="Currency 33 2 3" xfId="3404"/>
    <cellStyle name="Currency 33 3" xfId="3129"/>
    <cellStyle name="Currency 33 3 2" xfId="3480"/>
    <cellStyle name="Currency 33 4" xfId="3328"/>
    <cellStyle name="Currency 34" xfId="2370"/>
    <cellStyle name="Currency 34 2" xfId="2986"/>
    <cellStyle name="Currency 34 2 2" xfId="3182"/>
    <cellStyle name="Currency 34 2 2 2" xfId="3533"/>
    <cellStyle name="Currency 34 2 3" xfId="3381"/>
    <cellStyle name="Currency 34 3" xfId="3106"/>
    <cellStyle name="Currency 34 3 2" xfId="3457"/>
    <cellStyle name="Currency 34 4" xfId="3305"/>
    <cellStyle name="Currency 35" xfId="649"/>
    <cellStyle name="Currency 35 2" xfId="3010"/>
    <cellStyle name="Currency 35 2 2" xfId="3206"/>
    <cellStyle name="Currency 35 2 2 2" xfId="3557"/>
    <cellStyle name="Currency 35 2 3" xfId="3405"/>
    <cellStyle name="Currency 35 3" xfId="3130"/>
    <cellStyle name="Currency 35 3 2" xfId="3481"/>
    <cellStyle name="Currency 35 4" xfId="3329"/>
    <cellStyle name="Currency 36" xfId="1609"/>
    <cellStyle name="Currency 36 2" xfId="2988"/>
    <cellStyle name="Currency 36 2 2" xfId="3184"/>
    <cellStyle name="Currency 36 2 2 2" xfId="3535"/>
    <cellStyle name="Currency 36 2 3" xfId="3383"/>
    <cellStyle name="Currency 36 3" xfId="3108"/>
    <cellStyle name="Currency 36 3 2" xfId="3459"/>
    <cellStyle name="Currency 36 4" xfId="3307"/>
    <cellStyle name="Currency 37" xfId="678"/>
    <cellStyle name="Currency 37 2" xfId="3018"/>
    <cellStyle name="Currency 37 2 2" xfId="3214"/>
    <cellStyle name="Currency 37 2 2 2" xfId="3565"/>
    <cellStyle name="Currency 37 2 3" xfId="3413"/>
    <cellStyle name="Currency 37 3" xfId="3138"/>
    <cellStyle name="Currency 37 3 2" xfId="3489"/>
    <cellStyle name="Currency 37 4" xfId="3337"/>
    <cellStyle name="Currency 38" xfId="2384"/>
    <cellStyle name="Currency 38 2" xfId="2990"/>
    <cellStyle name="Currency 38 2 2" xfId="3186"/>
    <cellStyle name="Currency 38 2 2 2" xfId="3537"/>
    <cellStyle name="Currency 38 2 3" xfId="3385"/>
    <cellStyle name="Currency 38 3" xfId="3110"/>
    <cellStyle name="Currency 38 3 2" xfId="3461"/>
    <cellStyle name="Currency 38 4" xfId="3309"/>
    <cellStyle name="Currency 39" xfId="706"/>
    <cellStyle name="Currency 39 2" xfId="2991"/>
    <cellStyle name="Currency 39 2 2" xfId="3187"/>
    <cellStyle name="Currency 39 2 2 2" xfId="3538"/>
    <cellStyle name="Currency 39 2 3" xfId="3386"/>
    <cellStyle name="Currency 39 3" xfId="3111"/>
    <cellStyle name="Currency 39 3 2" xfId="3462"/>
    <cellStyle name="Currency 39 4" xfId="3310"/>
    <cellStyle name="Currency 4" xfId="182"/>
    <cellStyle name="Currency 4 2" xfId="133"/>
    <cellStyle name="Currency 4 2 2" xfId="2961"/>
    <cellStyle name="Currency 4 3" xfId="2893"/>
    <cellStyle name="Currency 40" xfId="721"/>
    <cellStyle name="Currency 40 2" xfId="2992"/>
    <cellStyle name="Currency 40 2 2" xfId="3188"/>
    <cellStyle name="Currency 40 2 2 2" xfId="3539"/>
    <cellStyle name="Currency 40 2 3" xfId="3387"/>
    <cellStyle name="Currency 40 3" xfId="3112"/>
    <cellStyle name="Currency 40 3 2" xfId="3463"/>
    <cellStyle name="Currency 40 4" xfId="3311"/>
    <cellStyle name="Currency 41" xfId="735"/>
    <cellStyle name="Currency 41 2" xfId="2993"/>
    <cellStyle name="Currency 41 2 2" xfId="3189"/>
    <cellStyle name="Currency 41 2 2 2" xfId="3540"/>
    <cellStyle name="Currency 41 2 3" xfId="3388"/>
    <cellStyle name="Currency 41 3" xfId="3113"/>
    <cellStyle name="Currency 41 3 2" xfId="3464"/>
    <cellStyle name="Currency 41 4" xfId="3312"/>
    <cellStyle name="Currency 42" xfId="749"/>
    <cellStyle name="Currency 42 2" xfId="2994"/>
    <cellStyle name="Currency 42 2 2" xfId="3190"/>
    <cellStyle name="Currency 42 2 2 2" xfId="3541"/>
    <cellStyle name="Currency 42 2 3" xfId="3389"/>
    <cellStyle name="Currency 42 3" xfId="3114"/>
    <cellStyle name="Currency 42 3 2" xfId="3465"/>
    <cellStyle name="Currency 42 4" xfId="3313"/>
    <cellStyle name="Currency 43" xfId="1637"/>
    <cellStyle name="Currency 43 2" xfId="3012"/>
    <cellStyle name="Currency 43 2 2" xfId="3208"/>
    <cellStyle name="Currency 43 2 2 2" xfId="3559"/>
    <cellStyle name="Currency 43 2 3" xfId="3407"/>
    <cellStyle name="Currency 43 3" xfId="3132"/>
    <cellStyle name="Currency 43 3 2" xfId="3483"/>
    <cellStyle name="Currency 43 4" xfId="3331"/>
    <cellStyle name="Currency 44" xfId="776"/>
    <cellStyle name="Currency 44 2" xfId="3013"/>
    <cellStyle name="Currency 44 2 2" xfId="3209"/>
    <cellStyle name="Currency 44 2 2 2" xfId="3560"/>
    <cellStyle name="Currency 44 2 3" xfId="3408"/>
    <cellStyle name="Currency 44 3" xfId="3133"/>
    <cellStyle name="Currency 44 3 2" xfId="3484"/>
    <cellStyle name="Currency 44 4" xfId="3332"/>
    <cellStyle name="Currency 45" xfId="790"/>
    <cellStyle name="Currency 45 2" xfId="3014"/>
    <cellStyle name="Currency 45 2 2" xfId="3210"/>
    <cellStyle name="Currency 45 2 2 2" xfId="3561"/>
    <cellStyle name="Currency 45 2 3" xfId="3409"/>
    <cellStyle name="Currency 45 3" xfId="3134"/>
    <cellStyle name="Currency 45 3 2" xfId="3485"/>
    <cellStyle name="Currency 45 4" xfId="3333"/>
    <cellStyle name="Currency 46" xfId="804"/>
    <cellStyle name="Currency 46 2" xfId="3015"/>
    <cellStyle name="Currency 46 2 2" xfId="3211"/>
    <cellStyle name="Currency 46 2 2 2" xfId="3562"/>
    <cellStyle name="Currency 46 2 3" xfId="3410"/>
    <cellStyle name="Currency 46 3" xfId="3135"/>
    <cellStyle name="Currency 46 3 2" xfId="3486"/>
    <cellStyle name="Currency 46 4" xfId="3334"/>
    <cellStyle name="Currency 47" xfId="509"/>
    <cellStyle name="Currency 47 2" xfId="3016"/>
    <cellStyle name="Currency 47 2 2" xfId="3212"/>
    <cellStyle name="Currency 47 2 2 2" xfId="3563"/>
    <cellStyle name="Currency 47 2 3" xfId="3411"/>
    <cellStyle name="Currency 47 3" xfId="3136"/>
    <cellStyle name="Currency 47 3 2" xfId="3487"/>
    <cellStyle name="Currency 47 4" xfId="3335"/>
    <cellStyle name="Currency 48" xfId="815"/>
    <cellStyle name="Currency 48 2" xfId="3020"/>
    <cellStyle name="Currency 48 2 2" xfId="3216"/>
    <cellStyle name="Currency 48 2 2 2" xfId="3567"/>
    <cellStyle name="Currency 48 2 3" xfId="3415"/>
    <cellStyle name="Currency 48 3" xfId="3140"/>
    <cellStyle name="Currency 48 3 2" xfId="3491"/>
    <cellStyle name="Currency 48 4" xfId="3339"/>
    <cellStyle name="Currency 49" xfId="2911"/>
    <cellStyle name="Currency 49 2" xfId="3021"/>
    <cellStyle name="Currency 49 2 2" xfId="3217"/>
    <cellStyle name="Currency 49 2 2 2" xfId="3568"/>
    <cellStyle name="Currency 49 2 3" xfId="3416"/>
    <cellStyle name="Currency 49 3" xfId="3141"/>
    <cellStyle name="Currency 49 3 2" xfId="3492"/>
    <cellStyle name="Currency 49 4" xfId="3340"/>
    <cellStyle name="Currency 5" xfId="196"/>
    <cellStyle name="Currency 5 2" xfId="2962"/>
    <cellStyle name="Currency 5 3" xfId="2894"/>
    <cellStyle name="Currency 50" xfId="858"/>
    <cellStyle name="Currency 50 2" xfId="3022"/>
    <cellStyle name="Currency 50 2 2" xfId="3218"/>
    <cellStyle name="Currency 50 2 2 2" xfId="3569"/>
    <cellStyle name="Currency 50 2 3" xfId="3417"/>
    <cellStyle name="Currency 50 3" xfId="3142"/>
    <cellStyle name="Currency 50 3 2" xfId="3493"/>
    <cellStyle name="Currency 50 4" xfId="3341"/>
    <cellStyle name="Currency 51" xfId="873"/>
    <cellStyle name="Currency 51 2" xfId="3023"/>
    <cellStyle name="Currency 51 2 2" xfId="3219"/>
    <cellStyle name="Currency 51 2 2 2" xfId="3570"/>
    <cellStyle name="Currency 51 2 3" xfId="3418"/>
    <cellStyle name="Currency 51 3" xfId="3143"/>
    <cellStyle name="Currency 51 3 2" xfId="3494"/>
    <cellStyle name="Currency 51 4" xfId="3342"/>
    <cellStyle name="Currency 52" xfId="887"/>
    <cellStyle name="Currency 52 2" xfId="3024"/>
    <cellStyle name="Currency 52 2 2" xfId="3220"/>
    <cellStyle name="Currency 52 2 2 2" xfId="3571"/>
    <cellStyle name="Currency 52 2 3" xfId="3419"/>
    <cellStyle name="Currency 52 3" xfId="3144"/>
    <cellStyle name="Currency 52 3 2" xfId="3495"/>
    <cellStyle name="Currency 52 4" xfId="3343"/>
    <cellStyle name="Currency 53" xfId="901"/>
    <cellStyle name="Currency 53 2" xfId="3025"/>
    <cellStyle name="Currency 53 2 2" xfId="3221"/>
    <cellStyle name="Currency 53 2 2 2" xfId="3572"/>
    <cellStyle name="Currency 53 2 3" xfId="3420"/>
    <cellStyle name="Currency 53 3" xfId="3145"/>
    <cellStyle name="Currency 53 3 2" xfId="3496"/>
    <cellStyle name="Currency 53 4" xfId="3344"/>
    <cellStyle name="Currency 54" xfId="915"/>
    <cellStyle name="Currency 54 2" xfId="2914"/>
    <cellStyle name="Currency 55" xfId="929"/>
    <cellStyle name="Currency 55 2" xfId="2943"/>
    <cellStyle name="Currency 56" xfId="943"/>
    <cellStyle name="Currency 56 2" xfId="3026"/>
    <cellStyle name="Currency 56 2 2" xfId="3222"/>
    <cellStyle name="Currency 56 2 2 2" xfId="3573"/>
    <cellStyle name="Currency 56 2 3" xfId="3421"/>
    <cellStyle name="Currency 56 3" xfId="3146"/>
    <cellStyle name="Currency 56 3 2" xfId="3497"/>
    <cellStyle name="Currency 56 4" xfId="3345"/>
    <cellStyle name="Currency 57" xfId="958"/>
    <cellStyle name="Currency 57 2" xfId="3027"/>
    <cellStyle name="Currency 57 2 2" xfId="3223"/>
    <cellStyle name="Currency 57 2 2 2" xfId="3574"/>
    <cellStyle name="Currency 57 2 3" xfId="3422"/>
    <cellStyle name="Currency 57 3" xfId="3147"/>
    <cellStyle name="Currency 57 3 2" xfId="3498"/>
    <cellStyle name="Currency 57 4" xfId="3346"/>
    <cellStyle name="Currency 58" xfId="972"/>
    <cellStyle name="Currency 58 2" xfId="3028"/>
    <cellStyle name="Currency 58 2 2" xfId="3224"/>
    <cellStyle name="Currency 58 2 2 2" xfId="3575"/>
    <cellStyle name="Currency 58 2 3" xfId="3423"/>
    <cellStyle name="Currency 58 3" xfId="3148"/>
    <cellStyle name="Currency 58 3 2" xfId="3499"/>
    <cellStyle name="Currency 58 4" xfId="3347"/>
    <cellStyle name="Currency 59" xfId="986"/>
    <cellStyle name="Currency 59 2" xfId="3074"/>
    <cellStyle name="Currency 6" xfId="210"/>
    <cellStyle name="Currency 6 2" xfId="2963"/>
    <cellStyle name="Currency 6 3" xfId="2895"/>
    <cellStyle name="Currency 60" xfId="1000"/>
    <cellStyle name="Currency 60 2" xfId="3030"/>
    <cellStyle name="Currency 60 2 2" xfId="3226"/>
    <cellStyle name="Currency 60 2 2 2" xfId="3577"/>
    <cellStyle name="Currency 60 2 3" xfId="3425"/>
    <cellStyle name="Currency 60 3" xfId="3150"/>
    <cellStyle name="Currency 60 3 2" xfId="3501"/>
    <cellStyle name="Currency 60 4" xfId="3349"/>
    <cellStyle name="Currency 61" xfId="1014"/>
    <cellStyle name="Currency 61 2" xfId="3031"/>
    <cellStyle name="Currency 61 2 2" xfId="3227"/>
    <cellStyle name="Currency 61 2 2 2" xfId="3578"/>
    <cellStyle name="Currency 61 2 3" xfId="3426"/>
    <cellStyle name="Currency 61 3" xfId="3151"/>
    <cellStyle name="Currency 61 3 2" xfId="3502"/>
    <cellStyle name="Currency 61 4" xfId="3350"/>
    <cellStyle name="Currency 62" xfId="1028"/>
    <cellStyle name="Currency 62 2" xfId="3032"/>
    <cellStyle name="Currency 62 2 2" xfId="3228"/>
    <cellStyle name="Currency 62 2 2 2" xfId="3579"/>
    <cellStyle name="Currency 62 2 3" xfId="3427"/>
    <cellStyle name="Currency 62 3" xfId="3152"/>
    <cellStyle name="Currency 62 3 2" xfId="3503"/>
    <cellStyle name="Currency 62 4" xfId="3351"/>
    <cellStyle name="Currency 63" xfId="1042"/>
    <cellStyle name="Currency 63 2" xfId="3033"/>
    <cellStyle name="Currency 63 2 2" xfId="3229"/>
    <cellStyle name="Currency 63 2 2 2" xfId="3580"/>
    <cellStyle name="Currency 63 2 3" xfId="3428"/>
    <cellStyle name="Currency 63 3" xfId="3153"/>
    <cellStyle name="Currency 63 3 2" xfId="3504"/>
    <cellStyle name="Currency 63 4" xfId="3352"/>
    <cellStyle name="Currency 64" xfId="1056"/>
    <cellStyle name="Currency 64 2" xfId="3034"/>
    <cellStyle name="Currency 64 2 2" xfId="3230"/>
    <cellStyle name="Currency 64 2 2 2" xfId="3581"/>
    <cellStyle name="Currency 64 2 3" xfId="3429"/>
    <cellStyle name="Currency 64 3" xfId="3154"/>
    <cellStyle name="Currency 64 3 2" xfId="3505"/>
    <cellStyle name="Currency 64 4" xfId="3353"/>
    <cellStyle name="Currency 65" xfId="3242"/>
    <cellStyle name="Currency 65 2" xfId="3594"/>
    <cellStyle name="Currency 66" xfId="1083"/>
    <cellStyle name="Currency 66 2" xfId="3036"/>
    <cellStyle name="Currency 66 2 2" xfId="3232"/>
    <cellStyle name="Currency 66 2 2 2" xfId="3583"/>
    <cellStyle name="Currency 66 2 3" xfId="3431"/>
    <cellStyle name="Currency 66 3" xfId="3156"/>
    <cellStyle name="Currency 66 3 2" xfId="3507"/>
    <cellStyle name="Currency 66 4" xfId="3355"/>
    <cellStyle name="Currency 67" xfId="1097"/>
    <cellStyle name="Currency 67 2" xfId="3037"/>
    <cellStyle name="Currency 67 2 2" xfId="3233"/>
    <cellStyle name="Currency 67 2 2 2" xfId="3584"/>
    <cellStyle name="Currency 67 2 3" xfId="3432"/>
    <cellStyle name="Currency 67 3" xfId="3157"/>
    <cellStyle name="Currency 67 3 2" xfId="3508"/>
    <cellStyle name="Currency 67 4" xfId="3356"/>
    <cellStyle name="Currency 68" xfId="1111"/>
    <cellStyle name="Currency 68 2" xfId="3596"/>
    <cellStyle name="Currency 69" xfId="1125"/>
    <cellStyle name="Currency 69 2" xfId="3598"/>
    <cellStyle name="Currency 7" xfId="223"/>
    <cellStyle name="Currency 7 2" xfId="2964"/>
    <cellStyle name="Currency 7 3" xfId="2896"/>
    <cellStyle name="Currency 70" xfId="1139"/>
    <cellStyle name="Currency 70 2" xfId="3039"/>
    <cellStyle name="Currency 70 2 2" xfId="3235"/>
    <cellStyle name="Currency 70 2 2 2" xfId="3586"/>
    <cellStyle name="Currency 70 2 3" xfId="3434"/>
    <cellStyle name="Currency 70 3" xfId="3159"/>
    <cellStyle name="Currency 70 3 2" xfId="3510"/>
    <cellStyle name="Currency 70 4" xfId="3358"/>
    <cellStyle name="Currency 71" xfId="1153"/>
    <cellStyle name="Currency 71 2" xfId="3040"/>
    <cellStyle name="Currency 71 2 2" xfId="3236"/>
    <cellStyle name="Currency 71 2 2 2" xfId="3587"/>
    <cellStyle name="Currency 71 2 3" xfId="3435"/>
    <cellStyle name="Currency 71 3" xfId="3160"/>
    <cellStyle name="Currency 71 3 2" xfId="3511"/>
    <cellStyle name="Currency 71 4" xfId="3359"/>
    <cellStyle name="Currency 72" xfId="1167"/>
    <cellStyle name="Currency 72 2" xfId="3600"/>
    <cellStyle name="Currency 73" xfId="1181"/>
    <cellStyle name="Currency 73 2" xfId="3602"/>
    <cellStyle name="Currency 74" xfId="1195"/>
    <cellStyle name="Currency 74 2" xfId="3604"/>
    <cellStyle name="Currency 75" xfId="1209"/>
    <cellStyle name="Currency 75 2" xfId="3042"/>
    <cellStyle name="Currency 75 2 2" xfId="3238"/>
    <cellStyle name="Currency 75 2 2 2" xfId="3589"/>
    <cellStyle name="Currency 75 2 3" xfId="3437"/>
    <cellStyle name="Currency 75 3" xfId="3162"/>
    <cellStyle name="Currency 75 3 2" xfId="3513"/>
    <cellStyle name="Currency 75 4" xfId="3361"/>
    <cellStyle name="Currency 76" xfId="1223"/>
    <cellStyle name="Currency 76 2" xfId="3043"/>
    <cellStyle name="Currency 76 2 2" xfId="3239"/>
    <cellStyle name="Currency 76 2 2 2" xfId="3590"/>
    <cellStyle name="Currency 76 2 3" xfId="3438"/>
    <cellStyle name="Currency 76 3" xfId="3163"/>
    <cellStyle name="Currency 76 3 2" xfId="3514"/>
    <cellStyle name="Currency 76 4" xfId="3362"/>
    <cellStyle name="Currency 77" xfId="1237"/>
    <cellStyle name="Currency 77 2" xfId="3044"/>
    <cellStyle name="Currency 77 2 2" xfId="3240"/>
    <cellStyle name="Currency 77 2 2 2" xfId="3591"/>
    <cellStyle name="Currency 77 2 3" xfId="3439"/>
    <cellStyle name="Currency 77 3" xfId="3164"/>
    <cellStyle name="Currency 77 3 2" xfId="3515"/>
    <cellStyle name="Currency 77 4" xfId="3363"/>
    <cellStyle name="Currency 78" xfId="1678"/>
    <cellStyle name="Currency 78 2" xfId="3045"/>
    <cellStyle name="Currency 78 2 2" xfId="3241"/>
    <cellStyle name="Currency 78 2 2 2" xfId="3592"/>
    <cellStyle name="Currency 78 2 3" xfId="3440"/>
    <cellStyle name="Currency 78 3" xfId="3165"/>
    <cellStyle name="Currency 78 3 2" xfId="3516"/>
    <cellStyle name="Currency 78 4" xfId="3364"/>
    <cellStyle name="Currency 79" xfId="1265"/>
    <cellStyle name="Currency 79 2" xfId="3606"/>
    <cellStyle name="Currency 8" xfId="151"/>
    <cellStyle name="Currency 8 2" xfId="2965"/>
    <cellStyle name="Currency 8 3" xfId="2897"/>
    <cellStyle name="Currency 80" xfId="1279"/>
    <cellStyle name="Currency 80 2" xfId="3610"/>
    <cellStyle name="Currency 81" xfId="1693"/>
    <cellStyle name="Currency 82" xfId="1707"/>
    <cellStyle name="Currency 82 2" xfId="3273"/>
    <cellStyle name="Currency 83" xfId="1319"/>
    <cellStyle name="Currency 84" xfId="1722"/>
    <cellStyle name="Currency 85" xfId="1737"/>
    <cellStyle name="Currency 86" xfId="1359"/>
    <cellStyle name="Currency 87" xfId="1752"/>
    <cellStyle name="Currency 88" xfId="1386"/>
    <cellStyle name="Currency 89" xfId="1400"/>
    <cellStyle name="Currency 9" xfId="424"/>
    <cellStyle name="Currency 9 2" xfId="2966"/>
    <cellStyle name="Currency 9 3" xfId="2898"/>
    <cellStyle name="Currency 90" xfId="1414"/>
    <cellStyle name="Currency 91" xfId="1429"/>
    <cellStyle name="Currency 92" xfId="1444"/>
    <cellStyle name="Currency 93" xfId="1458"/>
    <cellStyle name="Currency 94" xfId="1767"/>
    <cellStyle name="Currency 95" xfId="1484"/>
    <cellStyle name="Currency 96" xfId="1781"/>
    <cellStyle name="Currency 97" xfId="1795"/>
    <cellStyle name="Currency 98" xfId="1809"/>
    <cellStyle name="Currency 99" xfId="1823"/>
    <cellStyle name="Explanatory Text" xfId="15" builtinId="53" customBuiltin="1"/>
    <cellStyle name="Explanatory Text 2" xfId="2944"/>
    <cellStyle name="Explanatory Text 3" xfId="3075"/>
    <cellStyle name="Explanatory Text 4" xfId="3274"/>
    <cellStyle name="Explanatory Text 5" xfId="2875"/>
    <cellStyle name="Good" xfId="6" builtinId="26" customBuiltin="1"/>
    <cellStyle name="Good 2" xfId="2945"/>
    <cellStyle name="Good 3" xfId="3076"/>
    <cellStyle name="Good 4" xfId="3275"/>
    <cellStyle name="Good 5" xfId="2876"/>
    <cellStyle name="Heading 1" xfId="2" builtinId="16" customBuiltin="1"/>
    <cellStyle name="Heading 1 2" xfId="2946"/>
    <cellStyle name="Heading 1 3" xfId="3077"/>
    <cellStyle name="Heading 1 4" xfId="3276"/>
    <cellStyle name="Heading 1 5" xfId="2877"/>
    <cellStyle name="Heading 2" xfId="3" builtinId="17" customBuiltin="1"/>
    <cellStyle name="Heading 2 2" xfId="2947"/>
    <cellStyle name="Heading 2 3" xfId="3078"/>
    <cellStyle name="Heading 2 4" xfId="3277"/>
    <cellStyle name="Heading 2 5" xfId="2878"/>
    <cellStyle name="Heading 3" xfId="4" builtinId="18" customBuiltin="1"/>
    <cellStyle name="Heading 3 2" xfId="2948"/>
    <cellStyle name="Heading 3 3" xfId="3079"/>
    <cellStyle name="Heading 3 4" xfId="3278"/>
    <cellStyle name="Heading 3 5" xfId="2879"/>
    <cellStyle name="Heading 4" xfId="5" builtinId="19" customBuiltin="1"/>
    <cellStyle name="Heading 4 2" xfId="2949"/>
    <cellStyle name="Heading 4 3" xfId="3080"/>
    <cellStyle name="Heading 4 4" xfId="3279"/>
    <cellStyle name="Heading 4 5" xfId="2880"/>
    <cellStyle name="Input" xfId="9" builtinId="20" customBuiltin="1"/>
    <cellStyle name="Input 2" xfId="2950"/>
    <cellStyle name="Input 3" xfId="3081"/>
    <cellStyle name="Input 4" xfId="3280"/>
    <cellStyle name="Input 5" xfId="2881"/>
    <cellStyle name="Linked Cell" xfId="12" builtinId="24" customBuiltin="1"/>
    <cellStyle name="Linked Cell 2" xfId="2951"/>
    <cellStyle name="Linked Cell 3" xfId="3082"/>
    <cellStyle name="Linked Cell 4" xfId="3281"/>
    <cellStyle name="Linked Cell 5" xfId="2882"/>
    <cellStyle name="Neutral" xfId="8" builtinId="28" customBuiltin="1"/>
    <cellStyle name="Neutral 2" xfId="2952"/>
    <cellStyle name="Neutral 3" xfId="3083"/>
    <cellStyle name="Neutral 4" xfId="3282"/>
    <cellStyle name="Neutral 5" xfId="2883"/>
    <cellStyle name="Normal" xfId="0" builtinId="0"/>
    <cellStyle name="Normal 10" xfId="156"/>
    <cellStyle name="Normal 10 2" xfId="2999"/>
    <cellStyle name="Normal 10 2 2" xfId="3195"/>
    <cellStyle name="Normal 10 2 2 2" xfId="3546"/>
    <cellStyle name="Normal 10 2 3" xfId="3394"/>
    <cellStyle name="Normal 10 3" xfId="3119"/>
    <cellStyle name="Normal 10 3 2" xfId="3470"/>
    <cellStyle name="Normal 10 4" xfId="3318"/>
    <cellStyle name="Normal 11" xfId="155"/>
    <cellStyle name="Normal 11 2" xfId="3000"/>
    <cellStyle name="Normal 11 2 2" xfId="3196"/>
    <cellStyle name="Normal 11 2 2 2" xfId="3547"/>
    <cellStyle name="Normal 11 2 3" xfId="3395"/>
    <cellStyle name="Normal 11 3" xfId="3120"/>
    <cellStyle name="Normal 11 3 2" xfId="3471"/>
    <cellStyle name="Normal 11 4" xfId="3319"/>
    <cellStyle name="Normal 12" xfId="158"/>
    <cellStyle name="Normal 12 2" xfId="3019"/>
    <cellStyle name="Normal 12 2 2" xfId="3215"/>
    <cellStyle name="Normal 12 2 2 2" xfId="3566"/>
    <cellStyle name="Normal 12 2 3" xfId="3414"/>
    <cellStyle name="Normal 12 3" xfId="3139"/>
    <cellStyle name="Normal 12 3 2" xfId="3490"/>
    <cellStyle name="Normal 12 4" xfId="3338"/>
    <cellStyle name="Normal 13" xfId="1526"/>
    <cellStyle name="Normal 13 2" xfId="2981"/>
    <cellStyle name="Normal 13 2 2" xfId="3177"/>
    <cellStyle name="Normal 13 2 2 2" xfId="3528"/>
    <cellStyle name="Normal 13 2 3" xfId="3376"/>
    <cellStyle name="Normal 13 3" xfId="3101"/>
    <cellStyle name="Normal 13 3 2" xfId="3452"/>
    <cellStyle name="Normal 13 4" xfId="3300"/>
    <cellStyle name="Normal 14" xfId="2913"/>
    <cellStyle name="Normal 15" xfId="1528"/>
    <cellStyle name="Normal 15 2" xfId="3001"/>
    <cellStyle name="Normal 15 2 2" xfId="3197"/>
    <cellStyle name="Normal 15 2 2 2" xfId="3548"/>
    <cellStyle name="Normal 15 2 3" xfId="3396"/>
    <cellStyle name="Normal 15 3" xfId="3121"/>
    <cellStyle name="Normal 15 3 2" xfId="3472"/>
    <cellStyle name="Normal 15 4" xfId="3320"/>
    <cellStyle name="Normal 16" xfId="510"/>
    <cellStyle name="Normal 16 2" xfId="2915"/>
    <cellStyle name="Normal 17" xfId="137"/>
    <cellStyle name="Normal 17 2" xfId="3002"/>
    <cellStyle name="Normal 17 2 2" xfId="3198"/>
    <cellStyle name="Normal 17 2 2 2" xfId="3549"/>
    <cellStyle name="Normal 17 2 3" xfId="3397"/>
    <cellStyle name="Normal 17 3" xfId="3122"/>
    <cellStyle name="Normal 17 3 2" xfId="3473"/>
    <cellStyle name="Normal 17 4" xfId="3321"/>
    <cellStyle name="Normal 17 5" xfId="2909"/>
    <cellStyle name="Normal 18" xfId="2910"/>
    <cellStyle name="Normal 18 2" xfId="3003"/>
    <cellStyle name="Normal 18 2 2" xfId="3199"/>
    <cellStyle name="Normal 18 2 2 2" xfId="3550"/>
    <cellStyle name="Normal 18 2 3" xfId="3398"/>
    <cellStyle name="Normal 18 3" xfId="3123"/>
    <cellStyle name="Normal 18 3 2" xfId="3474"/>
    <cellStyle name="Normal 18 4" xfId="3322"/>
    <cellStyle name="Normal 19" xfId="306"/>
    <cellStyle name="Normal 19 2" xfId="3011"/>
    <cellStyle name="Normal 19 2 2" xfId="3207"/>
    <cellStyle name="Normal 19 2 2 2" xfId="3558"/>
    <cellStyle name="Normal 19 2 3" xfId="3406"/>
    <cellStyle name="Normal 19 3" xfId="3131"/>
    <cellStyle name="Normal 19 3 2" xfId="3482"/>
    <cellStyle name="Normal 19 4" xfId="3330"/>
    <cellStyle name="Normal 2" xfId="41"/>
    <cellStyle name="Normal 2 2" xfId="132"/>
    <cellStyle name="Normal 2 2 2" xfId="3166"/>
    <cellStyle name="Normal 2 2 2 2" xfId="3517"/>
    <cellStyle name="Normal 2 2 3" xfId="3365"/>
    <cellStyle name="Normal 2 3" xfId="3090"/>
    <cellStyle name="Normal 2 3 2" xfId="3441"/>
    <cellStyle name="Normal 2 4" xfId="3289"/>
    <cellStyle name="Normal 20" xfId="565"/>
    <cellStyle name="Normal 20 2" xfId="3046"/>
    <cellStyle name="Normal 21" xfId="2342"/>
    <cellStyle name="Normal 21 2" xfId="2987"/>
    <cellStyle name="Normal 21 2 2" xfId="3183"/>
    <cellStyle name="Normal 21 2 2 2" xfId="3534"/>
    <cellStyle name="Normal 21 2 3" xfId="3382"/>
    <cellStyle name="Normal 21 3" xfId="3107"/>
    <cellStyle name="Normal 21 3 2" xfId="3458"/>
    <cellStyle name="Normal 21 4" xfId="3306"/>
    <cellStyle name="Normal 22" xfId="596"/>
    <cellStyle name="Normal 22 2" xfId="3593"/>
    <cellStyle name="Normal 23" xfId="2907"/>
    <cellStyle name="Normal 23 2" xfId="2989"/>
    <cellStyle name="Normal 23 2 2" xfId="3185"/>
    <cellStyle name="Normal 23 2 2 2" xfId="3536"/>
    <cellStyle name="Normal 23 2 3" xfId="3384"/>
    <cellStyle name="Normal 23 3" xfId="3109"/>
    <cellStyle name="Normal 23 3 2" xfId="3460"/>
    <cellStyle name="Normal 23 4" xfId="3308"/>
    <cellStyle name="Normal 24" xfId="624"/>
    <cellStyle name="Normal 24 2" xfId="3595"/>
    <cellStyle name="Normal 25" xfId="638"/>
    <cellStyle name="Normal 25 2" xfId="3029"/>
    <cellStyle name="Normal 25 2 2" xfId="3225"/>
    <cellStyle name="Normal 25 2 2 2" xfId="3576"/>
    <cellStyle name="Normal 25 2 3" xfId="3424"/>
    <cellStyle name="Normal 25 3" xfId="3149"/>
    <cellStyle name="Normal 25 3 2" xfId="3500"/>
    <cellStyle name="Normal 25 4" xfId="3348"/>
    <cellStyle name="Normal 26" xfId="653"/>
    <cellStyle name="Normal 26 2" xfId="3597"/>
    <cellStyle name="Normal 27" xfId="667"/>
    <cellStyle name="Normal 27 2" xfId="3599"/>
    <cellStyle name="Normal 28" xfId="3243"/>
    <cellStyle name="Normal 28 2" xfId="3601"/>
    <cellStyle name="Normal 29" xfId="695"/>
    <cellStyle name="Normal 29 2" xfId="3603"/>
    <cellStyle name="Normal 3" xfId="2891"/>
    <cellStyle name="Normal 3 2" xfId="2959"/>
    <cellStyle name="Normal 30" xfId="710"/>
    <cellStyle name="Normal 30 2" xfId="2995"/>
    <cellStyle name="Normal 30 2 2" xfId="3191"/>
    <cellStyle name="Normal 30 2 2 2" xfId="3542"/>
    <cellStyle name="Normal 30 2 3" xfId="3390"/>
    <cellStyle name="Normal 30 3" xfId="3115"/>
    <cellStyle name="Normal 30 3 2" xfId="3466"/>
    <cellStyle name="Normal 30 4" xfId="3314"/>
    <cellStyle name="Normal 31" xfId="1598"/>
    <cellStyle name="Normal 31 2" xfId="3605"/>
    <cellStyle name="Normal 32" xfId="2912"/>
    <cellStyle name="Normal 32 2" xfId="3035"/>
    <cellStyle name="Normal 32 2 2" xfId="3231"/>
    <cellStyle name="Normal 32 2 2 2" xfId="3582"/>
    <cellStyle name="Normal 32 2 3" xfId="3430"/>
    <cellStyle name="Normal 32 3" xfId="3155"/>
    <cellStyle name="Normal 32 3 2" xfId="3506"/>
    <cellStyle name="Normal 32 4" xfId="3354"/>
    <cellStyle name="Normal 33" xfId="1626"/>
    <cellStyle name="Normal 33 2" xfId="3607"/>
    <cellStyle name="Normal 34" xfId="2388"/>
    <cellStyle name="Normal 34 2" xfId="3608"/>
    <cellStyle name="Normal 35" xfId="1654"/>
    <cellStyle name="Normal 35 2" xfId="3038"/>
    <cellStyle name="Normal 35 2 2" xfId="3234"/>
    <cellStyle name="Normal 35 2 2 2" xfId="3585"/>
    <cellStyle name="Normal 35 2 3" xfId="3433"/>
    <cellStyle name="Normal 35 3" xfId="3158"/>
    <cellStyle name="Normal 35 3 2" xfId="3509"/>
    <cellStyle name="Normal 35 4" xfId="3357"/>
    <cellStyle name="Normal 36" xfId="808"/>
    <cellStyle name="Normal 36 2" xfId="3609"/>
    <cellStyle name="Normal 37" xfId="3244"/>
    <cellStyle name="Normal 38" xfId="1682"/>
    <cellStyle name="Normal 38 2" xfId="3245"/>
    <cellStyle name="Normal 39" xfId="2415"/>
    <cellStyle name="Normal 4" xfId="1525"/>
    <cellStyle name="Normal 4 2" xfId="79"/>
    <cellStyle name="Normal 4 2 2" xfId="3167"/>
    <cellStyle name="Normal 4 2 2 2" xfId="3518"/>
    <cellStyle name="Normal 4 2 3" xfId="3366"/>
    <cellStyle name="Normal 4 3" xfId="3091"/>
    <cellStyle name="Normal 4 3 2" xfId="3442"/>
    <cellStyle name="Normal 4 4" xfId="3290"/>
    <cellStyle name="Normal 40" xfId="1711"/>
    <cellStyle name="Normal 41" xfId="862"/>
    <cellStyle name="Normal 41 2" xfId="3041"/>
    <cellStyle name="Normal 41 2 2" xfId="3237"/>
    <cellStyle name="Normal 41 2 2 2" xfId="3588"/>
    <cellStyle name="Normal 41 2 3" xfId="3436"/>
    <cellStyle name="Normal 41 3" xfId="3161"/>
    <cellStyle name="Normal 41 3 2" xfId="3512"/>
    <cellStyle name="Normal 41 4" xfId="3360"/>
    <cellStyle name="Normal 42" xfId="1726"/>
    <cellStyle name="Normal 43" xfId="1741"/>
    <cellStyle name="Normal 44" xfId="1756"/>
    <cellStyle name="Normal 45" xfId="3611"/>
    <cellStyle name="Normal 46" xfId="3612"/>
    <cellStyle name="Normal 47" xfId="947"/>
    <cellStyle name="Normal 48" xfId="2846"/>
    <cellStyle name="Normal 49" xfId="2471"/>
    <cellStyle name="Normal 5" xfId="2905"/>
    <cellStyle name="Normal 5 2" xfId="80"/>
    <cellStyle name="Normal 5 2 2" xfId="3168"/>
    <cellStyle name="Normal 5 2 2 2" xfId="3519"/>
    <cellStyle name="Normal 5 2 3" xfId="3367"/>
    <cellStyle name="Normal 5 3" xfId="3092"/>
    <cellStyle name="Normal 5 3 2" xfId="3443"/>
    <cellStyle name="Normal 5 4" xfId="3291"/>
    <cellStyle name="Normal 50" xfId="1827"/>
    <cellStyle name="Normal 51" xfId="1842"/>
    <cellStyle name="Normal 52" xfId="2806"/>
    <cellStyle name="Normal 53" xfId="2500"/>
    <cellStyle name="Normal 55" xfId="2529"/>
    <cellStyle name="Normal 58" xfId="1939"/>
    <cellStyle name="Normal 59" xfId="1954"/>
    <cellStyle name="Normal 6" xfId="551"/>
    <cellStyle name="Normal 6 2" xfId="3017"/>
    <cellStyle name="Normal 6 2 2" xfId="3213"/>
    <cellStyle name="Normal 6 2 2 2" xfId="3564"/>
    <cellStyle name="Normal 6 2 3" xfId="3412"/>
    <cellStyle name="Normal 6 3" xfId="3137"/>
    <cellStyle name="Normal 6 3 2" xfId="3488"/>
    <cellStyle name="Normal 6 4" xfId="3336"/>
    <cellStyle name="Normal 63" xfId="2613"/>
    <cellStyle name="Normal 68" xfId="1241"/>
    <cellStyle name="Normal 7" xfId="2908"/>
    <cellStyle name="Normal 7 2" xfId="2996"/>
    <cellStyle name="Normal 7 2 2" xfId="3192"/>
    <cellStyle name="Normal 7 2 2 2" xfId="3543"/>
    <cellStyle name="Normal 7 2 3" xfId="3391"/>
    <cellStyle name="Normal 7 3" xfId="3116"/>
    <cellStyle name="Normal 7 3 2" xfId="3467"/>
    <cellStyle name="Normal 7 4" xfId="3315"/>
    <cellStyle name="Normal 8" xfId="164"/>
    <cellStyle name="Normal 8 2" xfId="2997"/>
    <cellStyle name="Normal 8 2 2" xfId="3193"/>
    <cellStyle name="Normal 8 2 2 2" xfId="3544"/>
    <cellStyle name="Normal 8 2 3" xfId="3392"/>
    <cellStyle name="Normal 8 3" xfId="3117"/>
    <cellStyle name="Normal 8 3 2" xfId="3468"/>
    <cellStyle name="Normal 8 4" xfId="3316"/>
    <cellStyle name="Normal 81" xfId="1418"/>
    <cellStyle name="Normal 9" xfId="162"/>
    <cellStyle name="Normal 9 2" xfId="2998"/>
    <cellStyle name="Normal 9 2 2" xfId="3194"/>
    <cellStyle name="Normal 9 2 2 2" xfId="3545"/>
    <cellStyle name="Normal 9 2 3" xfId="3393"/>
    <cellStyle name="Normal 9 3" xfId="3118"/>
    <cellStyle name="Normal 9 3 2" xfId="3469"/>
    <cellStyle name="Normal 9 4" xfId="3317"/>
    <cellStyle name="Note 10" xfId="150"/>
    <cellStyle name="Note 10 2" xfId="131"/>
    <cellStyle name="Note 100" xfId="825"/>
    <cellStyle name="Note 101" xfId="834"/>
    <cellStyle name="Note 102" xfId="851"/>
    <cellStyle name="Note 103" xfId="866"/>
    <cellStyle name="Note 104" xfId="880"/>
    <cellStyle name="Note 105" xfId="894"/>
    <cellStyle name="Note 106" xfId="908"/>
    <cellStyle name="Note 107" xfId="922"/>
    <cellStyle name="Note 108" xfId="936"/>
    <cellStyle name="Note 109" xfId="951"/>
    <cellStyle name="Note 11" xfId="149"/>
    <cellStyle name="Note 11 2" xfId="130"/>
    <cellStyle name="Note 110" xfId="965"/>
    <cellStyle name="Note 111" xfId="979"/>
    <cellStyle name="Note 112" xfId="993"/>
    <cellStyle name="Note 113" xfId="1007"/>
    <cellStyle name="Note 114" xfId="1021"/>
    <cellStyle name="Note 115" xfId="1035"/>
    <cellStyle name="Note 116" xfId="1049"/>
    <cellStyle name="Note 117" xfId="1063"/>
    <cellStyle name="Note 118" xfId="1076"/>
    <cellStyle name="Note 119" xfId="1090"/>
    <cellStyle name="Note 12" xfId="147"/>
    <cellStyle name="Note 12 2" xfId="129"/>
    <cellStyle name="Note 120" xfId="1104"/>
    <cellStyle name="Note 121" xfId="1118"/>
    <cellStyle name="Note 122" xfId="1132"/>
    <cellStyle name="Note 123" xfId="1146"/>
    <cellStyle name="Note 124" xfId="1160"/>
    <cellStyle name="Note 125" xfId="1174"/>
    <cellStyle name="Note 126" xfId="1188"/>
    <cellStyle name="Note 127" xfId="1202"/>
    <cellStyle name="Note 128" xfId="1216"/>
    <cellStyle name="Note 129" xfId="1230"/>
    <cellStyle name="Note 13" xfId="146"/>
    <cellStyle name="Note 13 2" xfId="128"/>
    <cellStyle name="Note 130" xfId="1245"/>
    <cellStyle name="Note 131" xfId="1258"/>
    <cellStyle name="Note 132" xfId="1272"/>
    <cellStyle name="Note 133" xfId="1286"/>
    <cellStyle name="Note 134" xfId="1299"/>
    <cellStyle name="Note 135" xfId="1312"/>
    <cellStyle name="Note 136" xfId="1326"/>
    <cellStyle name="Note 137" xfId="1339"/>
    <cellStyle name="Note 138" xfId="1352"/>
    <cellStyle name="Note 139" xfId="1366"/>
    <cellStyle name="Note 14" xfId="144"/>
    <cellStyle name="Note 14 2" xfId="127"/>
    <cellStyle name="Note 140" xfId="1379"/>
    <cellStyle name="Note 141" xfId="1393"/>
    <cellStyle name="Note 142" xfId="1407"/>
    <cellStyle name="Note 143" xfId="1422"/>
    <cellStyle name="Note 144" xfId="1437"/>
    <cellStyle name="Note 145" xfId="1451"/>
    <cellStyle name="Note 146" xfId="1465"/>
    <cellStyle name="Note 147" xfId="1478"/>
    <cellStyle name="Note 148" xfId="1491"/>
    <cellStyle name="Note 149" xfId="1504"/>
    <cellStyle name="Note 15" xfId="142"/>
    <cellStyle name="Note 15 2" xfId="126"/>
    <cellStyle name="Note 150" xfId="1433"/>
    <cellStyle name="Note 151" xfId="1527"/>
    <cellStyle name="Note 152" xfId="1547"/>
    <cellStyle name="Note 153" xfId="1561"/>
    <cellStyle name="Note 154" xfId="1574"/>
    <cellStyle name="Note 155" xfId="1588"/>
    <cellStyle name="Note 156" xfId="1602"/>
    <cellStyle name="Note 157" xfId="1616"/>
    <cellStyle name="Note 158" xfId="1630"/>
    <cellStyle name="Note 159" xfId="1644"/>
    <cellStyle name="Note 16" xfId="140"/>
    <cellStyle name="Note 16 2" xfId="125"/>
    <cellStyle name="Note 160" xfId="1658"/>
    <cellStyle name="Note 161" xfId="1671"/>
    <cellStyle name="Note 162" xfId="1686"/>
    <cellStyle name="Note 163" xfId="1700"/>
    <cellStyle name="Note 164" xfId="1715"/>
    <cellStyle name="Note 165" xfId="1730"/>
    <cellStyle name="Note 166" xfId="1745"/>
    <cellStyle name="Note 167" xfId="1760"/>
    <cellStyle name="Note 168" xfId="1774"/>
    <cellStyle name="Note 169" xfId="1788"/>
    <cellStyle name="Note 17" xfId="124"/>
    <cellStyle name="Note 170" xfId="1802"/>
    <cellStyle name="Note 171" xfId="1816"/>
    <cellStyle name="Note 172" xfId="1831"/>
    <cellStyle name="Note 173" xfId="1846"/>
    <cellStyle name="Note 174" xfId="1860"/>
    <cellStyle name="Note 175" xfId="1874"/>
    <cellStyle name="Note 176" xfId="1887"/>
    <cellStyle name="Note 177" xfId="1900"/>
    <cellStyle name="Note 178" xfId="1914"/>
    <cellStyle name="Note 179" xfId="1928"/>
    <cellStyle name="Note 18" xfId="123"/>
    <cellStyle name="Note 180" xfId="1943"/>
    <cellStyle name="Note 181" xfId="1958"/>
    <cellStyle name="Note 182" xfId="1972"/>
    <cellStyle name="Note 183" xfId="1986"/>
    <cellStyle name="Note 184" xfId="1999"/>
    <cellStyle name="Note 185" xfId="2012"/>
    <cellStyle name="Note 186" xfId="2026"/>
    <cellStyle name="Note 187" xfId="2040"/>
    <cellStyle name="Note 188" xfId="2054"/>
    <cellStyle name="Note 189" xfId="2068"/>
    <cellStyle name="Note 19" xfId="122"/>
    <cellStyle name="Note 190" xfId="2082"/>
    <cellStyle name="Note 191" xfId="2096"/>
    <cellStyle name="Note 192" xfId="2110"/>
    <cellStyle name="Note 193" xfId="2124"/>
    <cellStyle name="Note 194" xfId="2138"/>
    <cellStyle name="Note 195" xfId="2152"/>
    <cellStyle name="Note 196" xfId="2166"/>
    <cellStyle name="Note 197" xfId="2180"/>
    <cellStyle name="Note 198" xfId="2194"/>
    <cellStyle name="Note 199" xfId="2208"/>
    <cellStyle name="Note 2" xfId="163"/>
    <cellStyle name="Note 2 2" xfId="121"/>
    <cellStyle name="Note 2 3" xfId="2953"/>
    <cellStyle name="Note 20" xfId="120"/>
    <cellStyle name="Note 200" xfId="2222"/>
    <cellStyle name="Note 201" xfId="2236"/>
    <cellStyle name="Note 202" xfId="2250"/>
    <cellStyle name="Note 203" xfId="2264"/>
    <cellStyle name="Note 204" xfId="2278"/>
    <cellStyle name="Note 205" xfId="2292"/>
    <cellStyle name="Note 206" xfId="2306"/>
    <cellStyle name="Note 207" xfId="2319"/>
    <cellStyle name="Note 208" xfId="2330"/>
    <cellStyle name="Note 209" xfId="2343"/>
    <cellStyle name="Note 21" xfId="119"/>
    <cellStyle name="Note 210" xfId="2363"/>
    <cellStyle name="Note 211" xfId="2377"/>
    <cellStyle name="Note 212" xfId="2392"/>
    <cellStyle name="Note 213" xfId="2405"/>
    <cellStyle name="Note 214" xfId="2419"/>
    <cellStyle name="Note 215" xfId="2433"/>
    <cellStyle name="Note 216" xfId="2447"/>
    <cellStyle name="Note 217" xfId="2460"/>
    <cellStyle name="Note 218" xfId="2475"/>
    <cellStyle name="Note 219" xfId="2489"/>
    <cellStyle name="Note 22" xfId="118"/>
    <cellStyle name="Note 220" xfId="2504"/>
    <cellStyle name="Note 221" xfId="2518"/>
    <cellStyle name="Note 222" xfId="2533"/>
    <cellStyle name="Note 223" xfId="2546"/>
    <cellStyle name="Note 224" xfId="2560"/>
    <cellStyle name="Note 225" xfId="2574"/>
    <cellStyle name="Note 226" xfId="2588"/>
    <cellStyle name="Note 227" xfId="2602"/>
    <cellStyle name="Note 228" xfId="2617"/>
    <cellStyle name="Note 229" xfId="2631"/>
    <cellStyle name="Note 23" xfId="117"/>
    <cellStyle name="Note 230" xfId="2645"/>
    <cellStyle name="Note 231" xfId="2659"/>
    <cellStyle name="Note 232" xfId="2673"/>
    <cellStyle name="Note 233" xfId="2686"/>
    <cellStyle name="Note 234" xfId="2700"/>
    <cellStyle name="Note 235" xfId="2714"/>
    <cellStyle name="Note 236" xfId="2727"/>
    <cellStyle name="Note 237" xfId="2741"/>
    <cellStyle name="Note 238" xfId="2755"/>
    <cellStyle name="Note 239" xfId="2769"/>
    <cellStyle name="Note 24" xfId="116"/>
    <cellStyle name="Note 240" xfId="2782"/>
    <cellStyle name="Note 241" xfId="2793"/>
    <cellStyle name="Note 242" xfId="2884"/>
    <cellStyle name="Note 25" xfId="115"/>
    <cellStyle name="Note 26" xfId="114"/>
    <cellStyle name="Note 27" xfId="113"/>
    <cellStyle name="Note 28" xfId="112"/>
    <cellStyle name="Note 29" xfId="111"/>
    <cellStyle name="Note 3" xfId="153"/>
    <cellStyle name="Note 3 2" xfId="110"/>
    <cellStyle name="Note 3 3" xfId="3084"/>
    <cellStyle name="Note 30" xfId="109"/>
    <cellStyle name="Note 31" xfId="108"/>
    <cellStyle name="Note 32" xfId="107"/>
    <cellStyle name="Note 33" xfId="106"/>
    <cellStyle name="Note 34" xfId="105"/>
    <cellStyle name="Note 35" xfId="104"/>
    <cellStyle name="Note 36" xfId="103"/>
    <cellStyle name="Note 37" xfId="102"/>
    <cellStyle name="Note 38" xfId="101"/>
    <cellStyle name="Note 39" xfId="100"/>
    <cellStyle name="Note 4" xfId="161"/>
    <cellStyle name="Note 4 2" xfId="99"/>
    <cellStyle name="Note 4 3" xfId="3283"/>
    <cellStyle name="Note 40" xfId="98"/>
    <cellStyle name="Note 41" xfId="97"/>
    <cellStyle name="Note 42" xfId="96"/>
    <cellStyle name="Note 43" xfId="95"/>
    <cellStyle name="Note 44" xfId="94"/>
    <cellStyle name="Note 45" xfId="93"/>
    <cellStyle name="Note 46" xfId="92"/>
    <cellStyle name="Note 47" xfId="91"/>
    <cellStyle name="Note 48" xfId="90"/>
    <cellStyle name="Note 49" xfId="89"/>
    <cellStyle name="Note 5" xfId="160"/>
    <cellStyle name="Note 5 2" xfId="88"/>
    <cellStyle name="Note 50" xfId="78"/>
    <cellStyle name="Note 51" xfId="81"/>
    <cellStyle name="Note 52" xfId="82"/>
    <cellStyle name="Note 53" xfId="169"/>
    <cellStyle name="Note 54" xfId="189"/>
    <cellStyle name="Note 55" xfId="203"/>
    <cellStyle name="Note 56" xfId="217"/>
    <cellStyle name="Note 57" xfId="230"/>
    <cellStyle name="Note 58" xfId="241"/>
    <cellStyle name="Note 59" xfId="252"/>
    <cellStyle name="Note 6" xfId="154"/>
    <cellStyle name="Note 6 2" xfId="87"/>
    <cellStyle name="Note 60" xfId="270"/>
    <cellStyle name="Note 61" xfId="283"/>
    <cellStyle name="Note 62" xfId="296"/>
    <cellStyle name="Note 63" xfId="310"/>
    <cellStyle name="Note 64" xfId="323"/>
    <cellStyle name="Note 65" xfId="336"/>
    <cellStyle name="Note 66" xfId="349"/>
    <cellStyle name="Note 67" xfId="362"/>
    <cellStyle name="Note 68" xfId="375"/>
    <cellStyle name="Note 69" xfId="389"/>
    <cellStyle name="Note 7" xfId="159"/>
    <cellStyle name="Note 7 2" xfId="86"/>
    <cellStyle name="Note 70" xfId="402"/>
    <cellStyle name="Note 71" xfId="413"/>
    <cellStyle name="Note 72" xfId="425"/>
    <cellStyle name="Note 73" xfId="445"/>
    <cellStyle name="Note 74" xfId="459"/>
    <cellStyle name="Note 75" xfId="473"/>
    <cellStyle name="Note 76" xfId="486"/>
    <cellStyle name="Note 77" xfId="497"/>
    <cellStyle name="Note 78" xfId="511"/>
    <cellStyle name="Note 79" xfId="530"/>
    <cellStyle name="Note 8" xfId="157"/>
    <cellStyle name="Note 8 2" xfId="85"/>
    <cellStyle name="Note 80" xfId="544"/>
    <cellStyle name="Note 81" xfId="558"/>
    <cellStyle name="Note 82" xfId="569"/>
    <cellStyle name="Note 83" xfId="586"/>
    <cellStyle name="Note 84" xfId="600"/>
    <cellStyle name="Note 85" xfId="613"/>
    <cellStyle name="Note 86" xfId="628"/>
    <cellStyle name="Note 87" xfId="642"/>
    <cellStyle name="Note 88" xfId="657"/>
    <cellStyle name="Note 89" xfId="671"/>
    <cellStyle name="Note 9" xfId="152"/>
    <cellStyle name="Note 9 2" xfId="84"/>
    <cellStyle name="Note 90" xfId="685"/>
    <cellStyle name="Note 91" xfId="699"/>
    <cellStyle name="Note 92" xfId="714"/>
    <cellStyle name="Note 93" xfId="728"/>
    <cellStyle name="Note 94" xfId="742"/>
    <cellStyle name="Note 95" xfId="756"/>
    <cellStyle name="Note 96" xfId="769"/>
    <cellStyle name="Note 97" xfId="783"/>
    <cellStyle name="Note 98" xfId="797"/>
    <cellStyle name="Note 99" xfId="812"/>
    <cellStyle name="Output" xfId="10" builtinId="21" customBuiltin="1"/>
    <cellStyle name="Output 2" xfId="2954"/>
    <cellStyle name="Output 3" xfId="3085"/>
    <cellStyle name="Output 4" xfId="3284"/>
    <cellStyle name="Output 5" xfId="2885"/>
    <cellStyle name="Percent" xfId="2845" builtinId="5"/>
    <cellStyle name="Percent 15" xfId="2821"/>
    <cellStyle name="Percent 2" xfId="166"/>
    <cellStyle name="Percent 2 10" xfId="2842"/>
    <cellStyle name="Percent 2 11" xfId="2827"/>
    <cellStyle name="Percent 2 12" xfId="2836"/>
    <cellStyle name="Percent 2 13" xfId="2819"/>
    <cellStyle name="Percent 2 14" xfId="2809"/>
    <cellStyle name="Percent 2 15" xfId="2833"/>
    <cellStyle name="Percent 2 16" xfId="2955"/>
    <cellStyle name="Percent 2 2" xfId="83"/>
    <cellStyle name="Percent 2 3" xfId="2804"/>
    <cellStyle name="Percent 2 4" xfId="2811"/>
    <cellStyle name="Percent 2 5" xfId="2822"/>
    <cellStyle name="Percent 2 6" xfId="2824"/>
    <cellStyle name="Percent 2 7" xfId="165"/>
    <cellStyle name="Percent 2 8" xfId="2810"/>
    <cellStyle name="Percent 2 9" xfId="2813"/>
    <cellStyle name="Percent 3" xfId="3086"/>
    <cellStyle name="Percent 4" xfId="3285"/>
    <cellStyle name="Percent 5" xfId="2886"/>
    <cellStyle name="Title" xfId="1" builtinId="15" customBuiltin="1"/>
    <cellStyle name="Title 2" xfId="2956"/>
    <cellStyle name="Title 3" xfId="3087"/>
    <cellStyle name="Title 4" xfId="3286"/>
    <cellStyle name="Title 5" xfId="2887"/>
    <cellStyle name="Total" xfId="16" builtinId="25" customBuiltin="1"/>
    <cellStyle name="Total 2" xfId="2957"/>
    <cellStyle name="Total 3" xfId="3088"/>
    <cellStyle name="Total 4" xfId="3287"/>
    <cellStyle name="Total 5" xfId="2888"/>
    <cellStyle name="Warning Text" xfId="14" builtinId="11" customBuiltin="1"/>
    <cellStyle name="Warning Text 2" xfId="2958"/>
    <cellStyle name="Warning Text 3" xfId="3089"/>
    <cellStyle name="Warning Text 4" xfId="3288"/>
    <cellStyle name="Warning Text 5" xfId="2889"/>
  </cellStyles>
  <dxfs count="0"/>
  <tableStyles count="0" defaultTableStyle="TableStyleMedium9" defaultPivotStyle="PivotStyleLight16"/>
  <colors>
    <mruColors>
      <color rgb="FFD4371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60"/>
  <sheetViews>
    <sheetView tabSelected="1" zoomScale="89" zoomScaleNormal="89" workbookViewId="0"/>
  </sheetViews>
  <sheetFormatPr defaultRowHeight="15" x14ac:dyDescent="0.25"/>
  <cols>
    <col min="1" max="1" width="2.140625" customWidth="1"/>
    <col min="2" max="2" width="6.28515625" bestFit="1" customWidth="1"/>
    <col min="3" max="3" width="13.42578125" bestFit="1" customWidth="1"/>
    <col min="4" max="4" width="8.42578125" bestFit="1" customWidth="1"/>
    <col min="5" max="5" width="13.42578125" bestFit="1" customWidth="1"/>
    <col min="6" max="6" width="6.7109375" bestFit="1" customWidth="1"/>
    <col min="7" max="7" width="13.42578125" bestFit="1" customWidth="1"/>
    <col min="8" max="8" width="6.7109375" bestFit="1" customWidth="1"/>
    <col min="9" max="9" width="2.28515625" customWidth="1"/>
    <col min="10" max="10" width="6.42578125" bestFit="1" customWidth="1"/>
    <col min="11" max="11" width="7.5703125" bestFit="1" customWidth="1"/>
    <col min="12" max="12" width="1.7109375" customWidth="1"/>
    <col min="13" max="13" width="6.28515625" bestFit="1" customWidth="1"/>
    <col min="14" max="14" width="13.42578125" bestFit="1" customWidth="1"/>
    <col min="15" max="15" width="8.42578125" bestFit="1" customWidth="1"/>
    <col min="16" max="16" width="13.42578125" bestFit="1" customWidth="1"/>
    <col min="17" max="17" width="6.7109375" bestFit="1" customWidth="1"/>
    <col min="18" max="18" width="13.42578125" bestFit="1" customWidth="1"/>
    <col min="19" max="19" width="6.7109375" bestFit="1" customWidth="1"/>
    <col min="20" max="20" width="2.28515625" customWidth="1"/>
    <col min="21" max="21" width="6.42578125" bestFit="1" customWidth="1"/>
    <col min="22" max="22" width="7.5703125" bestFit="1" customWidth="1"/>
  </cols>
  <sheetData>
    <row r="2" spans="2:22" ht="15.75" x14ac:dyDescent="0.25">
      <c r="B2" s="58" t="s">
        <v>15</v>
      </c>
      <c r="C2" s="59"/>
      <c r="D2" s="59"/>
      <c r="E2" s="59"/>
      <c r="F2" s="59"/>
      <c r="G2" s="59"/>
      <c r="H2" s="59"/>
      <c r="I2" s="59"/>
      <c r="J2" s="59"/>
      <c r="K2" s="60"/>
      <c r="M2" s="58" t="s">
        <v>16</v>
      </c>
      <c r="N2" s="59"/>
      <c r="O2" s="59"/>
      <c r="P2" s="59"/>
      <c r="Q2" s="59"/>
      <c r="R2" s="59"/>
      <c r="S2" s="59"/>
      <c r="T2" s="59"/>
      <c r="U2" s="59"/>
      <c r="V2" s="60"/>
    </row>
    <row r="3" spans="2:22" ht="14.45" customHeight="1" x14ac:dyDescent="0.25">
      <c r="B3" s="17"/>
      <c r="C3" s="56" t="s">
        <v>60</v>
      </c>
      <c r="D3" s="57"/>
      <c r="E3" s="56" t="s">
        <v>61</v>
      </c>
      <c r="F3" s="57"/>
      <c r="G3" s="56" t="s">
        <v>62</v>
      </c>
      <c r="H3" s="57"/>
      <c r="I3" s="18"/>
      <c r="J3" s="18"/>
      <c r="K3" s="19"/>
      <c r="M3" s="17"/>
      <c r="N3" s="56" t="s">
        <v>60</v>
      </c>
      <c r="O3" s="57"/>
      <c r="P3" s="56" t="s">
        <v>61</v>
      </c>
      <c r="Q3" s="57"/>
      <c r="R3" s="56" t="s">
        <v>62</v>
      </c>
      <c r="S3" s="57"/>
      <c r="T3" s="18"/>
      <c r="U3" s="18"/>
      <c r="V3" s="19"/>
    </row>
    <row r="4" spans="2:22" x14ac:dyDescent="0.25">
      <c r="B4" s="20" t="s">
        <v>0</v>
      </c>
      <c r="C4" s="32">
        <v>449286.39999999991</v>
      </c>
      <c r="D4" s="22">
        <f>+C4/$C$16</f>
        <v>1.818749286019106E-2</v>
      </c>
      <c r="E4" s="32">
        <v>407917.70000000007</v>
      </c>
      <c r="F4" s="22">
        <f>+E4/$E$16</f>
        <v>1.7670257422820267E-2</v>
      </c>
      <c r="G4" s="32">
        <v>396975.06000000011</v>
      </c>
      <c r="H4" s="22">
        <f>+G4/$G$16</f>
        <v>1.7900037542569702E-2</v>
      </c>
      <c r="I4" s="18"/>
      <c r="J4" s="23">
        <f t="shared" ref="J4:J15" si="0">AVERAGE(F4,H4)</f>
        <v>1.7785147482694982E-2</v>
      </c>
      <c r="K4" s="45">
        <f>+J4</f>
        <v>1.7785147482694982E-2</v>
      </c>
      <c r="M4" s="20" t="s">
        <v>0</v>
      </c>
      <c r="N4" s="32">
        <v>110222.65000000005</v>
      </c>
      <c r="O4" s="22">
        <f t="shared" ref="O4:O15" si="1">+N4/$N$16</f>
        <v>1.5513522985415789E-2</v>
      </c>
      <c r="P4" s="32">
        <v>97044.06</v>
      </c>
      <c r="Q4" s="22">
        <f>+P4/$P$16</f>
        <v>1.5244224143623092E-2</v>
      </c>
      <c r="R4" s="32">
        <v>90020.419999999955</v>
      </c>
      <c r="S4" s="22">
        <f>+R4/$R$16</f>
        <v>1.5315771687689522E-2</v>
      </c>
      <c r="T4" s="18"/>
      <c r="U4" s="23">
        <f t="shared" ref="U4:U15" si="2">AVERAGE(Q4,S4)</f>
        <v>1.5279997915656308E-2</v>
      </c>
      <c r="V4" s="45">
        <f>+U4</f>
        <v>1.5279997915656308E-2</v>
      </c>
    </row>
    <row r="5" spans="2:22" ht="14.45" x14ac:dyDescent="0.3">
      <c r="B5" s="20" t="s">
        <v>1</v>
      </c>
      <c r="C5" s="32">
        <v>500196.04000000004</v>
      </c>
      <c r="D5" s="22">
        <f t="shared" ref="D5:D15" si="3">+C5/$C$16</f>
        <v>2.0248358076709744E-2</v>
      </c>
      <c r="E5" s="32">
        <v>470872.53</v>
      </c>
      <c r="F5" s="22">
        <f t="shared" ref="F5:F15" si="4">+E5/$E$16</f>
        <v>2.0397346862944799E-2</v>
      </c>
      <c r="G5" s="32">
        <v>429600.38999999996</v>
      </c>
      <c r="H5" s="22">
        <f t="shared" ref="H5:H15" si="5">+G5/$G$16</f>
        <v>1.9371149183282654E-2</v>
      </c>
      <c r="I5" s="18"/>
      <c r="J5" s="23">
        <f t="shared" si="0"/>
        <v>1.9884248023113726E-2</v>
      </c>
      <c r="K5" s="45">
        <f>+SUM($J$4:J5)</f>
        <v>3.7669395505808709E-2</v>
      </c>
      <c r="M5" s="20" t="s">
        <v>1</v>
      </c>
      <c r="N5" s="32">
        <v>122220.15999999997</v>
      </c>
      <c r="O5" s="22">
        <f t="shared" si="1"/>
        <v>1.7202138230583225E-2</v>
      </c>
      <c r="P5" s="32">
        <v>111464.25000000004</v>
      </c>
      <c r="Q5" s="22">
        <f t="shared" ref="Q5:Q15" si="6">+P5/$P$16</f>
        <v>1.7509428305048664E-2</v>
      </c>
      <c r="R5" s="32">
        <v>99294.839999999953</v>
      </c>
      <c r="S5" s="22">
        <f t="shared" ref="S5:S15" si="7">+R5/$R$16</f>
        <v>1.6893690333878258E-2</v>
      </c>
      <c r="T5" s="18"/>
      <c r="U5" s="23">
        <f t="shared" si="2"/>
        <v>1.7201559319463461E-2</v>
      </c>
      <c r="V5" s="45">
        <f>+SUM($U$4:U5)</f>
        <v>3.2481557235119765E-2</v>
      </c>
    </row>
    <row r="6" spans="2:22" ht="14.45" x14ac:dyDescent="0.3">
      <c r="B6" s="20" t="s">
        <v>2</v>
      </c>
      <c r="C6" s="32">
        <v>2019414.9999999998</v>
      </c>
      <c r="D6" s="22">
        <f t="shared" si="3"/>
        <v>8.1747624442366232E-2</v>
      </c>
      <c r="E6" s="32">
        <v>1880224.2800000005</v>
      </c>
      <c r="F6" s="22">
        <f t="shared" si="4"/>
        <v>8.1447917166224695E-2</v>
      </c>
      <c r="G6" s="32">
        <v>1798810.2599999995</v>
      </c>
      <c r="H6" s="22">
        <f t="shared" si="5"/>
        <v>8.1110312536912393E-2</v>
      </c>
      <c r="I6" s="18"/>
      <c r="J6" s="23">
        <f t="shared" si="0"/>
        <v>8.1279114851568551E-2</v>
      </c>
      <c r="K6" s="45">
        <f>+SUM($J$4:J6)</f>
        <v>0.11894851035737726</v>
      </c>
      <c r="M6" s="20" t="s">
        <v>2</v>
      </c>
      <c r="N6" s="32">
        <v>560700</v>
      </c>
      <c r="O6" s="22">
        <f t="shared" si="1"/>
        <v>7.8916922591886776E-2</v>
      </c>
      <c r="P6" s="32">
        <v>510377.50000000006</v>
      </c>
      <c r="Q6" s="22">
        <f t="shared" si="6"/>
        <v>8.0172954510167802E-2</v>
      </c>
      <c r="R6" s="32">
        <v>465918.69999999995</v>
      </c>
      <c r="S6" s="22">
        <f t="shared" si="7"/>
        <v>7.92698416006625E-2</v>
      </c>
      <c r="T6" s="18"/>
      <c r="U6" s="23">
        <f t="shared" si="2"/>
        <v>7.9721398055415144E-2</v>
      </c>
      <c r="V6" s="45">
        <f>+SUM($U$4:U6)</f>
        <v>0.11220295529053491</v>
      </c>
    </row>
    <row r="7" spans="2:22" ht="14.45" x14ac:dyDescent="0.3">
      <c r="B7" s="20" t="s">
        <v>3</v>
      </c>
      <c r="C7" s="32">
        <v>2026484</v>
      </c>
      <c r="D7" s="22">
        <f t="shared" si="3"/>
        <v>8.2033783531599069E-2</v>
      </c>
      <c r="E7" s="32">
        <v>1915080.2999999998</v>
      </c>
      <c r="F7" s="22">
        <f t="shared" si="4"/>
        <v>8.2957816947810445E-2</v>
      </c>
      <c r="G7" s="32">
        <v>1833032.3600000006</v>
      </c>
      <c r="H7" s="22">
        <f t="shared" si="5"/>
        <v>8.2653424274928361E-2</v>
      </c>
      <c r="I7" s="18"/>
      <c r="J7" s="23">
        <f t="shared" si="0"/>
        <v>8.2805620611369396E-2</v>
      </c>
      <c r="K7" s="45">
        <f>+SUM($J$4:J7)</f>
        <v>0.20175413096874667</v>
      </c>
      <c r="M7" s="20" t="s">
        <v>3</v>
      </c>
      <c r="N7" s="32">
        <v>560365</v>
      </c>
      <c r="O7" s="22">
        <f t="shared" si="1"/>
        <v>7.8869772299273458E-2</v>
      </c>
      <c r="P7" s="32">
        <v>513112.05999999953</v>
      </c>
      <c r="Q7" s="22">
        <f t="shared" si="6"/>
        <v>8.0602514501517897E-2</v>
      </c>
      <c r="R7" s="32">
        <v>470152.09000000043</v>
      </c>
      <c r="S7" s="22">
        <f t="shared" si="7"/>
        <v>7.9990096346251954E-2</v>
      </c>
      <c r="T7" s="18"/>
      <c r="U7" s="23">
        <f t="shared" si="2"/>
        <v>8.0296305423884926E-2</v>
      </c>
      <c r="V7" s="45">
        <f>+SUM($U$4:U7)</f>
        <v>0.19249926071441983</v>
      </c>
    </row>
    <row r="8" spans="2:22" ht="14.45" x14ac:dyDescent="0.3">
      <c r="B8" s="20" t="s">
        <v>4</v>
      </c>
      <c r="C8" s="32">
        <v>0</v>
      </c>
      <c r="D8" s="22">
        <f t="shared" si="3"/>
        <v>0</v>
      </c>
      <c r="E8" s="32">
        <v>1946829.1199999999</v>
      </c>
      <c r="F8" s="22">
        <f t="shared" si="4"/>
        <v>8.4333118441888261E-2</v>
      </c>
      <c r="G8" s="32">
        <v>1838845</v>
      </c>
      <c r="H8" s="22">
        <f t="shared" si="5"/>
        <v>8.2915522539291436E-2</v>
      </c>
      <c r="I8" s="18"/>
      <c r="J8" s="23">
        <f t="shared" si="0"/>
        <v>8.3624320490589849E-2</v>
      </c>
      <c r="K8" s="45">
        <f>+SUM($J$4:J8)</f>
        <v>0.28537845145933649</v>
      </c>
      <c r="M8" s="20" t="s">
        <v>4</v>
      </c>
      <c r="N8" s="32">
        <v>0</v>
      </c>
      <c r="O8" s="22">
        <f t="shared" si="1"/>
        <v>0</v>
      </c>
      <c r="P8" s="32">
        <v>520536.48999999987</v>
      </c>
      <c r="Q8" s="22">
        <f t="shared" si="6"/>
        <v>8.1768785523759185E-2</v>
      </c>
      <c r="R8" s="32">
        <v>480417</v>
      </c>
      <c r="S8" s="22">
        <f t="shared" si="7"/>
        <v>8.173653363186642E-2</v>
      </c>
      <c r="T8" s="18"/>
      <c r="U8" s="23">
        <f t="shared" si="2"/>
        <v>8.1752659577812803E-2</v>
      </c>
      <c r="V8" s="45">
        <f>+SUM($U$4:U8)</f>
        <v>0.27425192029223266</v>
      </c>
    </row>
    <row r="9" spans="2:22" ht="14.45" x14ac:dyDescent="0.3">
      <c r="B9" s="20" t="s">
        <v>5</v>
      </c>
      <c r="C9" s="32">
        <v>0</v>
      </c>
      <c r="D9" s="22">
        <f t="shared" si="3"/>
        <v>0</v>
      </c>
      <c r="E9" s="32">
        <v>1929696.32</v>
      </c>
      <c r="F9" s="22">
        <f t="shared" si="4"/>
        <v>8.3590956514681639E-2</v>
      </c>
      <c r="G9" s="32">
        <v>1835053</v>
      </c>
      <c r="H9" s="22">
        <f t="shared" si="5"/>
        <v>8.274453713189224E-2</v>
      </c>
      <c r="I9" s="18"/>
      <c r="J9" s="23">
        <f t="shared" si="0"/>
        <v>8.3167746823286939E-2</v>
      </c>
      <c r="K9" s="45">
        <f>+SUM($J$4:J9)</f>
        <v>0.36854619828262342</v>
      </c>
      <c r="M9" s="20" t="s">
        <v>5</v>
      </c>
      <c r="N9" s="32">
        <v>0</v>
      </c>
      <c r="O9" s="22">
        <f t="shared" si="1"/>
        <v>0</v>
      </c>
      <c r="P9" s="32">
        <v>631564.1599999998</v>
      </c>
      <c r="Q9" s="22">
        <f t="shared" si="6"/>
        <v>9.920963339867514E-2</v>
      </c>
      <c r="R9" s="32">
        <v>573707</v>
      </c>
      <c r="S9" s="22">
        <f t="shared" si="7"/>
        <v>9.7608580671244338E-2</v>
      </c>
      <c r="T9" s="18"/>
      <c r="U9" s="23">
        <f t="shared" si="2"/>
        <v>9.8409107034959739E-2</v>
      </c>
      <c r="V9" s="45">
        <f>+SUM($U$4:U9)</f>
        <v>0.37266102732719242</v>
      </c>
    </row>
    <row r="10" spans="2:22" ht="14.45" x14ac:dyDescent="0.3">
      <c r="B10" s="20" t="s">
        <v>6</v>
      </c>
      <c r="C10" s="32">
        <v>0</v>
      </c>
      <c r="D10" s="22">
        <f t="shared" si="3"/>
        <v>0</v>
      </c>
      <c r="E10" s="32">
        <v>1899076.58</v>
      </c>
      <c r="F10" s="22">
        <f t="shared" si="4"/>
        <v>8.2264564725308867E-2</v>
      </c>
      <c r="G10" s="32">
        <v>1828959.0699999998</v>
      </c>
      <c r="H10" s="22">
        <f t="shared" si="5"/>
        <v>8.2469755195259245E-2</v>
      </c>
      <c r="I10" s="18"/>
      <c r="J10" s="23">
        <f t="shared" si="0"/>
        <v>8.2367159960284056E-2</v>
      </c>
      <c r="K10" s="45">
        <f>+SUM($J$4:J10)</f>
        <v>0.45091335824290746</v>
      </c>
      <c r="M10" s="20" t="s">
        <v>6</v>
      </c>
      <c r="N10" s="32">
        <v>0</v>
      </c>
      <c r="O10" s="22">
        <f t="shared" si="1"/>
        <v>0</v>
      </c>
      <c r="P10" s="32">
        <v>515509.14999999985</v>
      </c>
      <c r="Q10" s="22">
        <f t="shared" si="6"/>
        <v>8.0979062816298242E-2</v>
      </c>
      <c r="R10" s="32">
        <v>472873.7</v>
      </c>
      <c r="S10" s="22">
        <f t="shared" si="7"/>
        <v>8.04531419239434E-2</v>
      </c>
      <c r="T10" s="18"/>
      <c r="U10" s="23">
        <f t="shared" si="2"/>
        <v>8.0716102370120821E-2</v>
      </c>
      <c r="V10" s="45">
        <f>+SUM($U$4:U10)</f>
        <v>0.45337712969731325</v>
      </c>
    </row>
    <row r="11" spans="2:22" ht="14.45" x14ac:dyDescent="0.3">
      <c r="B11" s="20" t="s">
        <v>7</v>
      </c>
      <c r="C11" s="32">
        <v>0</v>
      </c>
      <c r="D11" s="22">
        <f t="shared" si="3"/>
        <v>0</v>
      </c>
      <c r="E11" s="32">
        <v>1917679.4999999998</v>
      </c>
      <c r="F11" s="22">
        <f t="shared" si="4"/>
        <v>8.3070409593565694E-2</v>
      </c>
      <c r="G11" s="32">
        <v>1847602</v>
      </c>
      <c r="H11" s="22">
        <f t="shared" si="5"/>
        <v>8.331038520084072E-2</v>
      </c>
      <c r="I11" s="18"/>
      <c r="J11" s="23">
        <f t="shared" si="0"/>
        <v>8.3190397397203214E-2</v>
      </c>
      <c r="K11" s="45">
        <f>+SUM($J$4:J11)</f>
        <v>0.5341037556401107</v>
      </c>
      <c r="M11" s="20" t="s">
        <v>7</v>
      </c>
      <c r="N11" s="32">
        <v>0</v>
      </c>
      <c r="O11" s="22">
        <f t="shared" si="1"/>
        <v>0</v>
      </c>
      <c r="P11" s="32">
        <v>521636.56999999937</v>
      </c>
      <c r="Q11" s="22">
        <f t="shared" si="6"/>
        <v>8.1941592247796791E-2</v>
      </c>
      <c r="R11" s="32">
        <v>488299</v>
      </c>
      <c r="S11" s="22">
        <f t="shared" si="7"/>
        <v>8.3077550619371804E-2</v>
      </c>
      <c r="T11" s="18"/>
      <c r="U11" s="23">
        <f t="shared" si="2"/>
        <v>8.2509571433584297E-2</v>
      </c>
      <c r="V11" s="45">
        <f>+SUM($U$4:U11)</f>
        <v>0.53588670113089754</v>
      </c>
    </row>
    <row r="12" spans="2:22" ht="14.45" x14ac:dyDescent="0.3">
      <c r="B12" s="20" t="s">
        <v>8</v>
      </c>
      <c r="C12" s="32">
        <v>0</v>
      </c>
      <c r="D12" s="22">
        <f t="shared" si="3"/>
        <v>0</v>
      </c>
      <c r="E12" s="32">
        <v>1898410.1400000001</v>
      </c>
      <c r="F12" s="22">
        <f t="shared" si="4"/>
        <v>8.2235695749148074E-2</v>
      </c>
      <c r="G12" s="32">
        <v>1841512</v>
      </c>
      <c r="H12" s="22">
        <f t="shared" si="5"/>
        <v>8.303578047218535E-2</v>
      </c>
      <c r="I12" s="18"/>
      <c r="J12" s="23">
        <f t="shared" si="0"/>
        <v>8.2635738110666712E-2</v>
      </c>
      <c r="K12" s="45">
        <f>+SUM($J$4:J12)</f>
        <v>0.61673949375077741</v>
      </c>
      <c r="M12" s="20" t="s">
        <v>8</v>
      </c>
      <c r="N12" s="32">
        <v>0</v>
      </c>
      <c r="O12" s="22">
        <f t="shared" si="1"/>
        <v>0</v>
      </c>
      <c r="P12" s="32">
        <v>514318.26999999938</v>
      </c>
      <c r="Q12" s="22">
        <f t="shared" si="6"/>
        <v>8.0791992720012445E-2</v>
      </c>
      <c r="R12" s="32">
        <v>474691</v>
      </c>
      <c r="S12" s="22">
        <f t="shared" si="7"/>
        <v>8.0762331237746177E-2</v>
      </c>
      <c r="T12" s="18"/>
      <c r="U12" s="23">
        <f t="shared" si="2"/>
        <v>8.0777161978879311E-2</v>
      </c>
      <c r="V12" s="45">
        <f>+SUM($U$4:U12)</f>
        <v>0.61666386310977683</v>
      </c>
    </row>
    <row r="13" spans="2:22" ht="14.45" x14ac:dyDescent="0.3">
      <c r="B13" s="20" t="s">
        <v>9</v>
      </c>
      <c r="C13" s="32">
        <v>0</v>
      </c>
      <c r="D13" s="22">
        <f t="shared" si="3"/>
        <v>0</v>
      </c>
      <c r="E13" s="32">
        <v>1882043.7600000009</v>
      </c>
      <c r="F13" s="22">
        <f t="shared" si="4"/>
        <v>8.1526733750981087E-2</v>
      </c>
      <c r="G13" s="32">
        <v>1848760</v>
      </c>
      <c r="H13" s="22">
        <f t="shared" si="5"/>
        <v>8.3362600681264845E-2</v>
      </c>
      <c r="I13" s="18"/>
      <c r="J13" s="23">
        <f t="shared" si="0"/>
        <v>8.2444667216122966E-2</v>
      </c>
      <c r="K13" s="45">
        <f>+SUM($J$4:J13)</f>
        <v>0.69918416096690039</v>
      </c>
      <c r="M13" s="20" t="s">
        <v>9</v>
      </c>
      <c r="N13" s="32">
        <v>0</v>
      </c>
      <c r="O13" s="22">
        <f t="shared" si="1"/>
        <v>0</v>
      </c>
      <c r="P13" s="32">
        <v>512515.47999999957</v>
      </c>
      <c r="Q13" s="22">
        <f t="shared" si="6"/>
        <v>8.0508800375793957E-2</v>
      </c>
      <c r="R13" s="32">
        <v>476218</v>
      </c>
      <c r="S13" s="22">
        <f t="shared" si="7"/>
        <v>8.1022129885287494E-2</v>
      </c>
      <c r="T13" s="18"/>
      <c r="U13" s="23">
        <f t="shared" si="2"/>
        <v>8.0765465130540726E-2</v>
      </c>
      <c r="V13" s="45">
        <f>+SUM($U$4:U13)</f>
        <v>0.69742932824031756</v>
      </c>
    </row>
    <row r="14" spans="2:22" ht="14.45" x14ac:dyDescent="0.3">
      <c r="B14" s="20" t="s">
        <v>10</v>
      </c>
      <c r="C14" s="32">
        <v>0</v>
      </c>
      <c r="D14" s="22">
        <f t="shared" si="3"/>
        <v>0</v>
      </c>
      <c r="E14" s="32">
        <v>1927275.9600000002</v>
      </c>
      <c r="F14" s="22">
        <f t="shared" si="4"/>
        <v>8.3486110894459981E-2</v>
      </c>
      <c r="G14" s="32">
        <v>1857246</v>
      </c>
      <c r="H14" s="22">
        <f t="shared" si="5"/>
        <v>8.3745243657844387E-2</v>
      </c>
      <c r="I14" s="18"/>
      <c r="J14" s="23">
        <f t="shared" si="0"/>
        <v>8.3615677276152184E-2</v>
      </c>
      <c r="K14" s="45">
        <f>+SUM($J$4:J14)</f>
        <v>0.78279983824305255</v>
      </c>
      <c r="M14" s="20" t="s">
        <v>10</v>
      </c>
      <c r="N14" s="32">
        <v>0</v>
      </c>
      <c r="O14" s="22">
        <f t="shared" si="1"/>
        <v>0</v>
      </c>
      <c r="P14" s="32">
        <v>521013</v>
      </c>
      <c r="Q14" s="22">
        <f t="shared" si="6"/>
        <v>8.1843638381797895E-2</v>
      </c>
      <c r="R14" s="32">
        <v>481122</v>
      </c>
      <c r="S14" s="22">
        <f t="shared" si="7"/>
        <v>8.1856479962263695E-2</v>
      </c>
      <c r="T14" s="18"/>
      <c r="U14" s="23">
        <f t="shared" si="2"/>
        <v>8.1850059172030795E-2</v>
      </c>
      <c r="V14" s="45">
        <f>+SUM($U$4:U14)</f>
        <v>0.77927938741234837</v>
      </c>
    </row>
    <row r="15" spans="2:22" ht="14.45" x14ac:dyDescent="0.3">
      <c r="B15" s="20" t="s">
        <v>11</v>
      </c>
      <c r="C15" s="33">
        <v>0</v>
      </c>
      <c r="D15" s="22">
        <f t="shared" si="3"/>
        <v>0</v>
      </c>
      <c r="E15" s="33">
        <v>5009882.9100000029</v>
      </c>
      <c r="F15" s="25">
        <f t="shared" si="4"/>
        <v>0.21701907193016617</v>
      </c>
      <c r="G15" s="33">
        <v>4820936</v>
      </c>
      <c r="H15" s="25">
        <f t="shared" si="5"/>
        <v>0.21738125158372865</v>
      </c>
      <c r="I15" s="18"/>
      <c r="J15" s="23">
        <f t="shared" si="0"/>
        <v>0.2172001617569474</v>
      </c>
      <c r="K15" s="24">
        <f>+SUM($J$4:J15)</f>
        <v>1</v>
      </c>
      <c r="M15" s="20" t="s">
        <v>11</v>
      </c>
      <c r="N15" s="33">
        <v>0</v>
      </c>
      <c r="O15" s="22">
        <f t="shared" si="1"/>
        <v>0</v>
      </c>
      <c r="P15" s="33">
        <v>1396865</v>
      </c>
      <c r="Q15" s="25">
        <f t="shared" si="6"/>
        <v>0.21942737307550889</v>
      </c>
      <c r="R15" s="33">
        <v>1304915</v>
      </c>
      <c r="S15" s="25">
        <f t="shared" si="7"/>
        <v>0.22201385209979449</v>
      </c>
      <c r="T15" s="18"/>
      <c r="U15" s="23">
        <f t="shared" si="2"/>
        <v>0.22072061258765169</v>
      </c>
      <c r="V15" s="24">
        <f>+SUM($U$4:U15)</f>
        <v>1</v>
      </c>
    </row>
    <row r="16" spans="2:22" ht="14.45" x14ac:dyDescent="0.3">
      <c r="B16" s="20" t="s">
        <v>12</v>
      </c>
      <c r="C16" s="32">
        <v>24703042</v>
      </c>
      <c r="D16" s="26"/>
      <c r="E16" s="21">
        <f>SUM(E4:E15)</f>
        <v>23084989.100000005</v>
      </c>
      <c r="F16" s="26"/>
      <c r="G16" s="21">
        <f>SUM(G4:G15)</f>
        <v>22177331.140000001</v>
      </c>
      <c r="H16" s="26"/>
      <c r="I16" s="18"/>
      <c r="J16" s="18"/>
      <c r="K16" s="19"/>
      <c r="M16" s="20" t="s">
        <v>12</v>
      </c>
      <c r="N16" s="32">
        <v>7104940</v>
      </c>
      <c r="O16" s="26"/>
      <c r="P16" s="21">
        <f>SUM(P4:P15)</f>
        <v>6365955.9899999974</v>
      </c>
      <c r="Q16" s="26"/>
      <c r="R16" s="21">
        <f>SUM(R4:R15)</f>
        <v>5877628.75</v>
      </c>
      <c r="S16" s="26"/>
      <c r="T16" s="18"/>
      <c r="U16" s="18"/>
      <c r="V16" s="19"/>
    </row>
    <row r="17" spans="2:22" ht="14.45" x14ac:dyDescent="0.3">
      <c r="B17" s="20" t="s">
        <v>13</v>
      </c>
      <c r="C17" s="41">
        <f>IF(C15&gt;0,SUM(C4:C15)/K15,IF(C14&gt;0,SUM(C4:C14)/K14,IF(C13&gt;0,SUM(C4:C13)/K13,IF(C12&gt;0,SUM(C4:C12)/K12,IF(C11&gt;0,SUM(C4:C11)/K11,IF(C10&gt;0,SUM(C4:C10)/K10,IF(C9&gt;0,SUM(C4:C9)/K9,IF(C8&gt;0,SUM(C4:C8)/K8,IF(C7&gt;0,SUM(C4:C7)/K7,IF(C6&gt;0,SUM(C4:C6)/K6,IF(C5&gt;0,SUM(C4:C5)/K5,IF(C4&gt;0,C4/K4))))))))))))</f>
        <v>24759747.996306576</v>
      </c>
      <c r="D17" s="47" t="s">
        <v>58</v>
      </c>
      <c r="E17" s="44">
        <f>AVERAGE(E8:E14)/E7</f>
        <v>0.99966053493571927</v>
      </c>
      <c r="F17" s="47"/>
      <c r="G17" s="44">
        <f>AVERAGE(G8:G14)/G7</f>
        <v>1.0052021955887034</v>
      </c>
      <c r="H17" s="26"/>
      <c r="I17" s="18"/>
      <c r="J17" s="18"/>
      <c r="K17" s="19"/>
      <c r="M17" s="20" t="s">
        <v>13</v>
      </c>
      <c r="N17" s="41">
        <f>IF(N15&gt;0,SUM(N4:N15)/V15,IF(N14&gt;0,SUM(N4:N14)/V14,IF(N13&gt;0,SUM(N4:N13)/V13,IF(N12&gt;0,SUM(N4:N12)/V12,IF(N11&gt;0,SUM(N4:N11)/V11,IF(N10&gt;0,SUM(N4:N10)/V10,IF(N9&gt;0,SUM(N4:N9)/V9,IF(N8&gt;0,SUM(N4:N8)/V8,IF(N7&gt;0,SUM(N4:N7)/V7,IF(N6&gt;0,SUM(N4:N6)/V6,IF(N5&gt;0,SUM(N4:N5)/V5,IF(N4&gt;0,N4/V4))))))))))))</f>
        <v>7031236.4056710936</v>
      </c>
      <c r="O17" s="47" t="s">
        <v>58</v>
      </c>
      <c r="P17" s="44">
        <f>AVERAGE(P8:P14)/P7</f>
        <v>1.0404558523030738</v>
      </c>
      <c r="Q17" s="47"/>
      <c r="R17" s="44">
        <f>AVERAGE(R8:R14)/R7</f>
        <v>1.0474810092076487</v>
      </c>
      <c r="S17" s="26"/>
      <c r="T17" s="18"/>
      <c r="U17" s="18"/>
      <c r="V17" s="19"/>
    </row>
    <row r="18" spans="2:22" ht="14.45" x14ac:dyDescent="0.3">
      <c r="B18" s="27" t="s">
        <v>14</v>
      </c>
      <c r="C18" s="7">
        <f>+C17-C16</f>
        <v>56705.996306575835</v>
      </c>
      <c r="D18" s="48" t="s">
        <v>37</v>
      </c>
      <c r="E18" s="46">
        <f>+(E15/(AVERAGE(E7:E14)))</f>
        <v>2.6167944223222368</v>
      </c>
      <c r="F18" s="48"/>
      <c r="G18" s="46">
        <f>+(G15/(AVERAGE(G7:G14)))</f>
        <v>2.6181157634355001</v>
      </c>
      <c r="H18" s="29"/>
      <c r="I18" s="30"/>
      <c r="J18" s="30"/>
      <c r="K18" s="31"/>
      <c r="M18" s="27" t="s">
        <v>14</v>
      </c>
      <c r="N18" s="7">
        <f>+N17-N16</f>
        <v>-73703.594328906387</v>
      </c>
      <c r="O18" s="48" t="s">
        <v>37</v>
      </c>
      <c r="P18" s="46">
        <f>+(P15/(AVERAGE(P7:P14)))</f>
        <v>2.6292660064001914</v>
      </c>
      <c r="Q18" s="48"/>
      <c r="R18" s="46">
        <f>+(R15/(AVERAGE(R7:R14)))</f>
        <v>2.6648050684646929</v>
      </c>
      <c r="S18" s="29"/>
      <c r="T18" s="30"/>
      <c r="U18" s="30"/>
      <c r="V18" s="31"/>
    </row>
    <row r="21" spans="2:22" ht="15.75" x14ac:dyDescent="0.25">
      <c r="B21" s="58" t="s">
        <v>17</v>
      </c>
      <c r="C21" s="59"/>
      <c r="D21" s="59"/>
      <c r="E21" s="59"/>
      <c r="F21" s="59"/>
      <c r="G21" s="59"/>
      <c r="H21" s="59"/>
      <c r="I21" s="59"/>
      <c r="J21" s="59"/>
      <c r="K21" s="60"/>
      <c r="M21" s="58" t="s">
        <v>18</v>
      </c>
      <c r="N21" s="59"/>
      <c r="O21" s="59"/>
      <c r="P21" s="59"/>
      <c r="Q21" s="59"/>
      <c r="R21" s="59"/>
      <c r="S21" s="59"/>
      <c r="T21" s="59"/>
      <c r="U21" s="59"/>
      <c r="V21" s="60"/>
    </row>
    <row r="22" spans="2:22" ht="14.45" customHeight="1" x14ac:dyDescent="0.25">
      <c r="B22" s="17"/>
      <c r="C22" s="56" t="s">
        <v>60</v>
      </c>
      <c r="D22" s="57"/>
      <c r="E22" s="56" t="s">
        <v>61</v>
      </c>
      <c r="F22" s="57"/>
      <c r="G22" s="56" t="s">
        <v>62</v>
      </c>
      <c r="H22" s="57"/>
      <c r="I22" s="18"/>
      <c r="J22" s="18"/>
      <c r="K22" s="19"/>
      <c r="M22" s="17"/>
      <c r="N22" s="56" t="s">
        <v>60</v>
      </c>
      <c r="O22" s="57"/>
      <c r="P22" s="56" t="s">
        <v>61</v>
      </c>
      <c r="Q22" s="57"/>
      <c r="R22" s="56" t="s">
        <v>62</v>
      </c>
      <c r="S22" s="57"/>
      <c r="T22" s="18"/>
      <c r="U22" s="18"/>
      <c r="V22" s="19"/>
    </row>
    <row r="23" spans="2:22" x14ac:dyDescent="0.25">
      <c r="B23" s="20" t="s">
        <v>0</v>
      </c>
      <c r="C23" s="32">
        <v>139598.64000000001</v>
      </c>
      <c r="D23" s="22">
        <f>+C23/$C$35</f>
        <v>2.5836839509280347E-2</v>
      </c>
      <c r="E23" s="32">
        <v>147497.80999999997</v>
      </c>
      <c r="F23" s="22">
        <f>+E23/$E$35</f>
        <v>2.7280535775779133E-2</v>
      </c>
      <c r="G23" s="32">
        <v>186215.47999999998</v>
      </c>
      <c r="H23" s="22">
        <f>+G23/$G$35</f>
        <v>4.2474811365872098E-2</v>
      </c>
      <c r="I23" s="18"/>
      <c r="J23" s="23">
        <f t="shared" ref="J23:J34" si="8">AVERAGE(F23,H23)</f>
        <v>3.4877673570825614E-2</v>
      </c>
      <c r="K23" s="24">
        <f>+J23</f>
        <v>3.4877673570825614E-2</v>
      </c>
      <c r="M23" s="20" t="s">
        <v>0</v>
      </c>
      <c r="N23" s="32">
        <v>380933.52999999985</v>
      </c>
      <c r="O23" s="22">
        <f>+N23/$N$35</f>
        <v>4.7722928454104876E-2</v>
      </c>
      <c r="P23" s="32">
        <v>454699.01999999996</v>
      </c>
      <c r="Q23" s="22">
        <f>+P23/$P$35</f>
        <v>5.8155857886688408E-2</v>
      </c>
      <c r="R23" s="32">
        <v>251341.66999999998</v>
      </c>
      <c r="S23" s="22">
        <f>+R23/$R$35</f>
        <v>3.5720642786351023E-2</v>
      </c>
      <c r="T23" s="18"/>
      <c r="U23" s="23">
        <f t="shared" ref="U23:U34" si="9">AVERAGE(Q23,S23)</f>
        <v>4.6938250336519716E-2</v>
      </c>
      <c r="V23" s="24">
        <f>+U23</f>
        <v>4.6938250336519716E-2</v>
      </c>
    </row>
    <row r="24" spans="2:22" ht="14.45" x14ac:dyDescent="0.3">
      <c r="B24" s="20" t="s">
        <v>1</v>
      </c>
      <c r="C24" s="32">
        <v>186664.79</v>
      </c>
      <c r="D24" s="22">
        <f t="shared" ref="D24:D34" si="10">+C24/$C$35</f>
        <v>3.4547816663998442E-2</v>
      </c>
      <c r="E24" s="32">
        <v>104824.26999999999</v>
      </c>
      <c r="F24" s="22">
        <f t="shared" ref="F24:F34" si="11">+E24/$E$35</f>
        <v>1.9387828523724737E-2</v>
      </c>
      <c r="G24" s="32">
        <v>133249.76</v>
      </c>
      <c r="H24" s="22">
        <f t="shared" ref="H24:H34" si="12">+G24/$G$35</f>
        <v>3.0393597892869755E-2</v>
      </c>
      <c r="I24" s="18"/>
      <c r="J24" s="23">
        <f t="shared" si="8"/>
        <v>2.4890713208297246E-2</v>
      </c>
      <c r="K24" s="24">
        <f>+SUM($J$23:J24)</f>
        <v>5.9768386779122856E-2</v>
      </c>
      <c r="M24" s="20" t="s">
        <v>1</v>
      </c>
      <c r="N24" s="32">
        <v>683393.95000000007</v>
      </c>
      <c r="O24" s="22">
        <f t="shared" ref="O24:O34" si="13">+N24/$N$35</f>
        <v>8.5614833070268556E-2</v>
      </c>
      <c r="P24" s="32">
        <v>585334.83000000007</v>
      </c>
      <c r="Q24" s="22">
        <f t="shared" ref="Q24:Q34" si="14">+P24/$P$35</f>
        <v>7.486413581803833E-2</v>
      </c>
      <c r="R24" s="32">
        <v>429376.07999999984</v>
      </c>
      <c r="S24" s="22">
        <f t="shared" ref="S24:S34" si="15">+R24/$R$35</f>
        <v>6.1022868092997368E-2</v>
      </c>
      <c r="T24" s="18"/>
      <c r="U24" s="23">
        <f t="shared" si="9"/>
        <v>6.7943501955517849E-2</v>
      </c>
      <c r="V24" s="24">
        <f>+SUM($U$23:U24)</f>
        <v>0.11488175229203756</v>
      </c>
    </row>
    <row r="25" spans="2:22" ht="14.45" x14ac:dyDescent="0.3">
      <c r="B25" s="20" t="s">
        <v>2</v>
      </c>
      <c r="C25" s="32">
        <v>432754.37999999995</v>
      </c>
      <c r="D25" s="22">
        <f t="shared" si="10"/>
        <v>8.009394262722129E-2</v>
      </c>
      <c r="E25" s="32">
        <v>239557.57000000004</v>
      </c>
      <c r="F25" s="22">
        <f t="shared" si="11"/>
        <v>4.4307497573989177E-2</v>
      </c>
      <c r="G25" s="32">
        <v>205620.79</v>
      </c>
      <c r="H25" s="22">
        <f t="shared" si="12"/>
        <v>4.6901064659885423E-2</v>
      </c>
      <c r="I25" s="18"/>
      <c r="J25" s="23">
        <f t="shared" si="8"/>
        <v>4.5604281116937304E-2</v>
      </c>
      <c r="K25" s="24">
        <f>+SUM($J$23:J25)</f>
        <v>0.10537266789606016</v>
      </c>
      <c r="M25" s="20" t="s">
        <v>2</v>
      </c>
      <c r="N25" s="32">
        <v>866500.44000000018</v>
      </c>
      <c r="O25" s="22">
        <f t="shared" si="13"/>
        <v>0.10855421024127337</v>
      </c>
      <c r="P25" s="32">
        <v>666616.08000000019</v>
      </c>
      <c r="Q25" s="22">
        <f t="shared" si="14"/>
        <v>8.5259981456439746E-2</v>
      </c>
      <c r="R25" s="32">
        <v>690348.11999999976</v>
      </c>
      <c r="S25" s="22">
        <f t="shared" si="15"/>
        <v>9.8112177709127904E-2</v>
      </c>
      <c r="T25" s="18"/>
      <c r="U25" s="23">
        <f t="shared" si="9"/>
        <v>9.1686079582783825E-2</v>
      </c>
      <c r="V25" s="24">
        <f>+SUM($U$23:U25)</f>
        <v>0.20656783187482139</v>
      </c>
    </row>
    <row r="26" spans="2:22" ht="14.45" x14ac:dyDescent="0.3">
      <c r="B26" s="20" t="s">
        <v>3</v>
      </c>
      <c r="C26" s="32">
        <v>566863.49000000011</v>
      </c>
      <c r="D26" s="22">
        <f t="shared" si="10"/>
        <v>0.10491478294344807</v>
      </c>
      <c r="E26" s="32">
        <v>685139.05999999994</v>
      </c>
      <c r="F26" s="22">
        <f t="shared" si="11"/>
        <v>0.12672025867850978</v>
      </c>
      <c r="G26" s="32">
        <v>445258.42000000004</v>
      </c>
      <c r="H26" s="22">
        <f t="shared" si="12"/>
        <v>0.10156119887866602</v>
      </c>
      <c r="I26" s="18"/>
      <c r="J26" s="23">
        <f t="shared" si="8"/>
        <v>0.1141407287785879</v>
      </c>
      <c r="K26" s="24">
        <f>+SUM($J$23:J26)</f>
        <v>0.21951339667464806</v>
      </c>
      <c r="M26" s="20" t="s">
        <v>3</v>
      </c>
      <c r="N26" s="32">
        <v>848450.96000000008</v>
      </c>
      <c r="O26" s="22">
        <f t="shared" si="13"/>
        <v>0.10629299148567105</v>
      </c>
      <c r="P26" s="32">
        <v>753524.52000000025</v>
      </c>
      <c r="Q26" s="22">
        <f t="shared" si="14"/>
        <v>9.6375542879452686E-2</v>
      </c>
      <c r="R26" s="32">
        <v>794059.85</v>
      </c>
      <c r="S26" s="22">
        <f t="shared" si="15"/>
        <v>0.11285167418849996</v>
      </c>
      <c r="T26" s="18"/>
      <c r="U26" s="23">
        <f t="shared" si="9"/>
        <v>0.10461360853397633</v>
      </c>
      <c r="V26" s="24">
        <f>+SUM($U$23:U26)</f>
        <v>0.31118144040879769</v>
      </c>
    </row>
    <row r="27" spans="2:22" ht="14.45" x14ac:dyDescent="0.3">
      <c r="B27" s="20" t="s">
        <v>4</v>
      </c>
      <c r="C27" s="32">
        <v>551238</v>
      </c>
      <c r="D27" s="22">
        <f t="shared" si="10"/>
        <v>0.10202282584856615</v>
      </c>
      <c r="E27" s="32">
        <v>436842.97999999992</v>
      </c>
      <c r="F27" s="22">
        <f t="shared" si="11"/>
        <v>8.0796525346972736E-2</v>
      </c>
      <c r="G27" s="32">
        <v>372188.05</v>
      </c>
      <c r="H27" s="22">
        <f t="shared" si="12"/>
        <v>8.4894216186440427E-2</v>
      </c>
      <c r="I27" s="18"/>
      <c r="J27" s="23">
        <f t="shared" si="8"/>
        <v>8.2845370766706589E-2</v>
      </c>
      <c r="K27" s="24">
        <f>+SUM($J$23:J27)</f>
        <v>0.30235876744135465</v>
      </c>
      <c r="M27" s="20" t="s">
        <v>4</v>
      </c>
      <c r="N27" s="32">
        <v>596280</v>
      </c>
      <c r="O27" s="22">
        <f t="shared" si="13"/>
        <v>7.4701294419038583E-2</v>
      </c>
      <c r="P27" s="32">
        <v>646096.98999999987</v>
      </c>
      <c r="Q27" s="22">
        <f t="shared" si="14"/>
        <v>8.263559646875232E-2</v>
      </c>
      <c r="R27" s="32">
        <v>554803.72999999986</v>
      </c>
      <c r="S27" s="22">
        <f t="shared" si="15"/>
        <v>7.8848628068179605E-2</v>
      </c>
      <c r="T27" s="18"/>
      <c r="U27" s="23">
        <f t="shared" si="9"/>
        <v>8.0742112268465963E-2</v>
      </c>
      <c r="V27" s="24">
        <f>+SUM($U$23:U27)</f>
        <v>0.39192355267726364</v>
      </c>
    </row>
    <row r="28" spans="2:22" ht="14.45" x14ac:dyDescent="0.3">
      <c r="B28" s="20" t="s">
        <v>5</v>
      </c>
      <c r="C28" s="32">
        <v>0</v>
      </c>
      <c r="D28" s="22">
        <f t="shared" si="10"/>
        <v>0</v>
      </c>
      <c r="E28" s="32">
        <v>660693.13000000012</v>
      </c>
      <c r="F28" s="22">
        <f t="shared" si="11"/>
        <v>0.12219884871359446</v>
      </c>
      <c r="G28" s="32">
        <v>412212.05000000005</v>
      </c>
      <c r="H28" s="22">
        <f t="shared" si="12"/>
        <v>9.4023488629889643E-2</v>
      </c>
      <c r="I28" s="18"/>
      <c r="J28" s="23">
        <f t="shared" si="8"/>
        <v>0.10811116867174206</v>
      </c>
      <c r="K28" s="24">
        <f>+SUM($J$23:J28)</f>
        <v>0.41046993611309668</v>
      </c>
      <c r="M28" s="20" t="s">
        <v>5</v>
      </c>
      <c r="N28" s="32">
        <v>0</v>
      </c>
      <c r="O28" s="22">
        <f t="shared" si="13"/>
        <v>0</v>
      </c>
      <c r="P28" s="32">
        <v>809818.14999999967</v>
      </c>
      <c r="Q28" s="22">
        <f t="shared" si="14"/>
        <v>0.10357547998555375</v>
      </c>
      <c r="R28" s="32">
        <v>493034.06999999995</v>
      </c>
      <c r="S28" s="22">
        <f t="shared" si="15"/>
        <v>7.0069932677581021E-2</v>
      </c>
      <c r="T28" s="18"/>
      <c r="U28" s="23">
        <f t="shared" si="9"/>
        <v>8.6822706331567384E-2</v>
      </c>
      <c r="V28" s="24">
        <f>+SUM($U$23:U28)</f>
        <v>0.47874625900883105</v>
      </c>
    </row>
    <row r="29" spans="2:22" ht="14.45" x14ac:dyDescent="0.3">
      <c r="B29" s="20" t="s">
        <v>6</v>
      </c>
      <c r="C29" s="32">
        <v>0</v>
      </c>
      <c r="D29" s="22">
        <f t="shared" si="10"/>
        <v>0</v>
      </c>
      <c r="E29" s="32">
        <v>468908.64999999997</v>
      </c>
      <c r="F29" s="22">
        <f t="shared" si="11"/>
        <v>8.6727248369974419E-2</v>
      </c>
      <c r="G29" s="32">
        <v>541010.91</v>
      </c>
      <c r="H29" s="22">
        <f t="shared" si="12"/>
        <v>0.12340185869149445</v>
      </c>
      <c r="I29" s="18"/>
      <c r="J29" s="23">
        <f t="shared" si="8"/>
        <v>0.10506455353073443</v>
      </c>
      <c r="K29" s="24">
        <f>+SUM($J$23:J29)</f>
        <v>0.51553448964383108</v>
      </c>
      <c r="M29" s="20" t="s">
        <v>6</v>
      </c>
      <c r="N29" s="32">
        <v>0</v>
      </c>
      <c r="O29" s="22">
        <f t="shared" si="13"/>
        <v>0</v>
      </c>
      <c r="P29" s="32">
        <v>613398.36</v>
      </c>
      <c r="Q29" s="22">
        <f t="shared" si="14"/>
        <v>7.8453452246472266E-2</v>
      </c>
      <c r="R29" s="32">
        <v>505163.51000000018</v>
      </c>
      <c r="S29" s="22">
        <f t="shared" si="15"/>
        <v>7.1793766984238103E-2</v>
      </c>
      <c r="T29" s="18"/>
      <c r="U29" s="23">
        <f t="shared" si="9"/>
        <v>7.5123609615355191E-2</v>
      </c>
      <c r="V29" s="24">
        <f>+SUM($U$23:U29)</f>
        <v>0.5538698686241863</v>
      </c>
    </row>
    <row r="30" spans="2:22" ht="14.45" x14ac:dyDescent="0.3">
      <c r="B30" s="20" t="s">
        <v>7</v>
      </c>
      <c r="C30" s="32">
        <v>0</v>
      </c>
      <c r="D30" s="22">
        <f t="shared" si="10"/>
        <v>0</v>
      </c>
      <c r="E30" s="32">
        <v>280526.51</v>
      </c>
      <c r="F30" s="22">
        <f t="shared" si="11"/>
        <v>5.1884929627832879E-2</v>
      </c>
      <c r="G30" s="32">
        <v>293459.53000000009</v>
      </c>
      <c r="H30" s="22">
        <f t="shared" si="12"/>
        <v>6.6936638029596082E-2</v>
      </c>
      <c r="I30" s="18"/>
      <c r="J30" s="23">
        <f t="shared" si="8"/>
        <v>5.9410783828714481E-2</v>
      </c>
      <c r="K30" s="24">
        <f>+SUM($J$23:J30)</f>
        <v>0.57494527347254554</v>
      </c>
      <c r="M30" s="20" t="s">
        <v>7</v>
      </c>
      <c r="N30" s="32">
        <v>0</v>
      </c>
      <c r="O30" s="22">
        <f t="shared" si="13"/>
        <v>0</v>
      </c>
      <c r="P30" s="32">
        <v>545040.84000000008</v>
      </c>
      <c r="Q30" s="22">
        <f t="shared" si="14"/>
        <v>6.9710547503448073E-2</v>
      </c>
      <c r="R30" s="32">
        <v>523627.32000000007</v>
      </c>
      <c r="S30" s="22">
        <f t="shared" si="15"/>
        <v>7.441784106429436E-2</v>
      </c>
      <c r="T30" s="18"/>
      <c r="U30" s="23">
        <f t="shared" si="9"/>
        <v>7.2064194283871216E-2</v>
      </c>
      <c r="V30" s="24">
        <f>+SUM($U$23:U30)</f>
        <v>0.62593406290805753</v>
      </c>
    </row>
    <row r="31" spans="2:22" ht="14.45" x14ac:dyDescent="0.3">
      <c r="B31" s="20" t="s">
        <v>8</v>
      </c>
      <c r="C31" s="32">
        <v>0</v>
      </c>
      <c r="D31" s="22">
        <f t="shared" si="10"/>
        <v>0</v>
      </c>
      <c r="E31" s="32">
        <v>960304.55999999994</v>
      </c>
      <c r="F31" s="22">
        <f t="shared" si="11"/>
        <v>0.17761363985488221</v>
      </c>
      <c r="G31" s="32">
        <v>451818.43000000011</v>
      </c>
      <c r="H31" s="22">
        <f t="shared" si="12"/>
        <v>0.10305750405860185</v>
      </c>
      <c r="I31" s="18"/>
      <c r="J31" s="23">
        <f t="shared" si="8"/>
        <v>0.14033557195674204</v>
      </c>
      <c r="K31" s="24">
        <f>+SUM($J$23:J31)</f>
        <v>0.7152808454292876</v>
      </c>
      <c r="M31" s="20" t="s">
        <v>8</v>
      </c>
      <c r="N31" s="32">
        <v>0</v>
      </c>
      <c r="O31" s="22">
        <f t="shared" si="13"/>
        <v>0</v>
      </c>
      <c r="P31" s="32">
        <v>749908.72999999986</v>
      </c>
      <c r="Q31" s="22">
        <f t="shared" si="14"/>
        <v>9.5913084505585666E-2</v>
      </c>
      <c r="R31" s="32">
        <v>531730.06999999995</v>
      </c>
      <c r="S31" s="22">
        <f t="shared" si="15"/>
        <v>7.5569402754550902E-2</v>
      </c>
      <c r="T31" s="18"/>
      <c r="U31" s="23">
        <f t="shared" si="9"/>
        <v>8.5741243630068284E-2</v>
      </c>
      <c r="V31" s="24">
        <f>+SUM($U$23:U31)</f>
        <v>0.71167530653812583</v>
      </c>
    </row>
    <row r="32" spans="2:22" ht="14.45" x14ac:dyDescent="0.3">
      <c r="B32" s="20" t="s">
        <v>9</v>
      </c>
      <c r="C32" s="32">
        <v>0</v>
      </c>
      <c r="D32" s="22">
        <f t="shared" si="10"/>
        <v>0</v>
      </c>
      <c r="E32" s="32">
        <v>258436.62000000002</v>
      </c>
      <c r="F32" s="22">
        <f t="shared" si="11"/>
        <v>4.7799282292268874E-2</v>
      </c>
      <c r="G32" s="32">
        <v>387003.5500000001</v>
      </c>
      <c r="H32" s="22">
        <f t="shared" si="12"/>
        <v>8.8273556979112891E-2</v>
      </c>
      <c r="I32" s="18"/>
      <c r="J32" s="23">
        <f t="shared" si="8"/>
        <v>6.8036419635690876E-2</v>
      </c>
      <c r="K32" s="24">
        <f>+SUM($J$23:J32)</f>
        <v>0.78331726506497845</v>
      </c>
      <c r="M32" s="20" t="s">
        <v>9</v>
      </c>
      <c r="N32" s="32">
        <v>0</v>
      </c>
      <c r="O32" s="22">
        <f t="shared" si="13"/>
        <v>0</v>
      </c>
      <c r="P32" s="32">
        <v>707249.15999999992</v>
      </c>
      <c r="Q32" s="22">
        <f t="shared" si="14"/>
        <v>9.0456939272575851E-2</v>
      </c>
      <c r="R32" s="32">
        <v>619539.99</v>
      </c>
      <c r="S32" s="22">
        <f t="shared" si="15"/>
        <v>8.8048936233492386E-2</v>
      </c>
      <c r="T32" s="18"/>
      <c r="U32" s="23">
        <f t="shared" si="9"/>
        <v>8.9252937753034112E-2</v>
      </c>
      <c r="V32" s="24">
        <f>+SUM($U$23:U32)</f>
        <v>0.80092824429115994</v>
      </c>
    </row>
    <row r="33" spans="2:22" x14ac:dyDescent="0.25">
      <c r="B33" s="20" t="s">
        <v>10</v>
      </c>
      <c r="C33" s="32">
        <v>0</v>
      </c>
      <c r="D33" s="22">
        <f t="shared" si="10"/>
        <v>0</v>
      </c>
      <c r="E33" s="32">
        <v>547905.55999999982</v>
      </c>
      <c r="F33" s="22">
        <f t="shared" si="11"/>
        <v>0.10133816380953926</v>
      </c>
      <c r="G33" s="32">
        <v>448328.83000000007</v>
      </c>
      <c r="H33" s="22">
        <f t="shared" si="12"/>
        <v>0.10226154390672647</v>
      </c>
      <c r="I33" s="18"/>
      <c r="J33" s="23">
        <f t="shared" si="8"/>
        <v>0.10179985385813287</v>
      </c>
      <c r="K33" s="24">
        <f>+SUM($J$23:J33)</f>
        <v>0.88511711892311129</v>
      </c>
      <c r="M33" s="20" t="s">
        <v>10</v>
      </c>
      <c r="N33" s="32">
        <v>0</v>
      </c>
      <c r="O33" s="22">
        <f t="shared" si="13"/>
        <v>0</v>
      </c>
      <c r="P33" s="32">
        <v>596139.0900000002</v>
      </c>
      <c r="Q33" s="22">
        <f t="shared" si="14"/>
        <v>7.6245997184554673E-2</v>
      </c>
      <c r="R33" s="32">
        <v>683605.39999999979</v>
      </c>
      <c r="S33" s="22">
        <f t="shared" si="15"/>
        <v>9.7153903291167756E-2</v>
      </c>
      <c r="T33" s="18"/>
      <c r="U33" s="23">
        <f t="shared" si="9"/>
        <v>8.6699950237861215E-2</v>
      </c>
      <c r="V33" s="24">
        <f>+SUM($U$23:U33)</f>
        <v>0.8876281945290212</v>
      </c>
    </row>
    <row r="34" spans="2:22" x14ac:dyDescent="0.25">
      <c r="B34" s="20" t="s">
        <v>11</v>
      </c>
      <c r="C34" s="33">
        <v>0</v>
      </c>
      <c r="D34" s="22">
        <f t="shared" si="10"/>
        <v>0</v>
      </c>
      <c r="E34" s="33">
        <v>616068.31000000006</v>
      </c>
      <c r="F34" s="25">
        <f t="shared" si="11"/>
        <v>0.11394524143293241</v>
      </c>
      <c r="G34" s="33">
        <v>507773.27000000014</v>
      </c>
      <c r="H34" s="25">
        <f t="shared" si="12"/>
        <v>0.11582052072084474</v>
      </c>
      <c r="I34" s="18"/>
      <c r="J34" s="23">
        <f t="shared" si="8"/>
        <v>0.11488288107688857</v>
      </c>
      <c r="K34" s="24">
        <f>+SUM($J$23:J34)</f>
        <v>0.99999999999999989</v>
      </c>
      <c r="M34" s="20" t="s">
        <v>11</v>
      </c>
      <c r="N34" s="33">
        <v>0</v>
      </c>
      <c r="O34" s="22">
        <f t="shared" si="13"/>
        <v>0</v>
      </c>
      <c r="P34" s="33">
        <v>690802.24999999953</v>
      </c>
      <c r="Q34" s="25">
        <f t="shared" si="14"/>
        <v>8.8353384792438247E-2</v>
      </c>
      <c r="R34" s="33">
        <v>959684.50000000047</v>
      </c>
      <c r="S34" s="25">
        <f t="shared" si="15"/>
        <v>0.13639022614951951</v>
      </c>
      <c r="T34" s="18"/>
      <c r="U34" s="23">
        <f t="shared" si="9"/>
        <v>0.11237180547097889</v>
      </c>
      <c r="V34" s="24">
        <f>+SUM($U$23:U34)</f>
        <v>1</v>
      </c>
    </row>
    <row r="35" spans="2:22" x14ac:dyDescent="0.25">
      <c r="B35" s="20" t="s">
        <v>12</v>
      </c>
      <c r="C35" s="32">
        <v>5403085</v>
      </c>
      <c r="D35" s="26"/>
      <c r="E35" s="21">
        <f>SUM(E23:E34)</f>
        <v>5406705.0299999993</v>
      </c>
      <c r="F35" s="26"/>
      <c r="G35" s="21">
        <f>SUM(G23:G34)</f>
        <v>4384139.0700000012</v>
      </c>
      <c r="H35" s="26"/>
      <c r="I35" s="18"/>
      <c r="J35" s="18"/>
      <c r="K35" s="19"/>
      <c r="M35" s="20" t="s">
        <v>12</v>
      </c>
      <c r="N35" s="32">
        <v>7982191</v>
      </c>
      <c r="O35" s="26"/>
      <c r="P35" s="21">
        <f>SUM(P23:P34)</f>
        <v>7818628.0199999996</v>
      </c>
      <c r="Q35" s="26"/>
      <c r="R35" s="21">
        <f>SUM(R23:R34)</f>
        <v>7036314.3100000005</v>
      </c>
      <c r="S35" s="26"/>
      <c r="T35" s="18"/>
      <c r="U35" s="18"/>
      <c r="V35" s="19"/>
    </row>
    <row r="36" spans="2:22" x14ac:dyDescent="0.25">
      <c r="B36" s="20" t="s">
        <v>13</v>
      </c>
      <c r="C36" s="41">
        <f>IF(C34&gt;0,SUM(C23:C34)/K34,IF(C33&gt;0,SUM(C23:C33)/K33,IF(C32&gt;0,SUM(C23:C32)/K32,IF(C31&gt;0,SUM(C23:C31)/K31,IF(C30&gt;0,SUM(C23:C30)/K30,IF(C29&gt;0,SUM(C23:C29)/K29,IF(C28&gt;0,SUM(C23:C28)/K28,IF(C27&gt;0,SUM(C23:C27)/K27,IF(C26&gt;0,SUM(C23:C26)/K26,IF(C25&gt;0,SUM(C23:C25)/K25,IF(C24&gt;0,SUM(C23:C24)/K24,IF(C23&gt;0,C23/K23))))))))))))</f>
        <v>6208251.5942392359</v>
      </c>
      <c r="D36" s="26"/>
      <c r="E36" s="21"/>
      <c r="F36" s="26"/>
      <c r="G36" s="21"/>
      <c r="H36" s="26"/>
      <c r="I36" s="18"/>
      <c r="J36" s="18"/>
      <c r="K36" s="19"/>
      <c r="M36" s="20" t="s">
        <v>13</v>
      </c>
      <c r="N36" s="41">
        <f>IF(N34&gt;0,SUM(N23:N34)/V34,IF(N33&gt;0,SUM(N23:N33)/V33,IF(N32&gt;0,SUM(N23:N32)/V32,IF(N31&gt;0,SUM(N23:N31)/V31,IF(N30&gt;0,SUM(N23:N30)/V30,IF(N29&gt;0,SUM(N23:N29)/V29,IF(N28&gt;0,SUM(N23:N28)/V28,IF(N27&gt;0,SUM(N23:N27)/V27,IF(N26&gt;0,SUM(N23:N26)/V26,IF(N25&gt;0,SUM(N23:N25)/V25,IF(N24&gt;0,SUM(N23:N24)/V24,IF(N23&gt;0,N23/V23))))))))))))</f>
        <v>8612799.2485811729</v>
      </c>
      <c r="O36" s="26"/>
      <c r="P36" s="21"/>
      <c r="Q36" s="26"/>
      <c r="R36" s="21"/>
      <c r="S36" s="26"/>
      <c r="T36" s="18"/>
      <c r="U36" s="18"/>
      <c r="V36" s="19"/>
    </row>
    <row r="37" spans="2:22" x14ac:dyDescent="0.25">
      <c r="B37" s="27" t="s">
        <v>14</v>
      </c>
      <c r="C37" s="7">
        <f>+C36-C35</f>
        <v>805166.59423923586</v>
      </c>
      <c r="D37" s="29"/>
      <c r="E37" s="28"/>
      <c r="F37" s="29"/>
      <c r="G37" s="28"/>
      <c r="H37" s="29"/>
      <c r="I37" s="30"/>
      <c r="J37" s="30"/>
      <c r="K37" s="31"/>
      <c r="M37" s="27" t="s">
        <v>14</v>
      </c>
      <c r="N37" s="7">
        <f>+N36-N35</f>
        <v>630608.2485811729</v>
      </c>
      <c r="O37" s="29"/>
      <c r="P37" s="28"/>
      <c r="Q37" s="29"/>
      <c r="R37" s="28"/>
      <c r="S37" s="29"/>
      <c r="T37" s="30"/>
      <c r="U37" s="30"/>
      <c r="V37" s="31"/>
    </row>
    <row r="40" spans="2:22" ht="15.75" x14ac:dyDescent="0.25">
      <c r="B40" s="53" t="s">
        <v>19</v>
      </c>
      <c r="C40" s="54"/>
      <c r="D40" s="54"/>
      <c r="E40" s="54"/>
      <c r="F40" s="54"/>
      <c r="G40" s="54"/>
      <c r="H40" s="54"/>
      <c r="I40" s="54"/>
      <c r="J40" s="54"/>
      <c r="K40" s="55"/>
      <c r="M40" s="53" t="s">
        <v>20</v>
      </c>
      <c r="N40" s="54"/>
      <c r="O40" s="54"/>
      <c r="P40" s="54"/>
      <c r="Q40" s="54"/>
      <c r="R40" s="54"/>
      <c r="S40" s="54"/>
      <c r="T40" s="54"/>
      <c r="U40" s="54"/>
      <c r="V40" s="55"/>
    </row>
    <row r="41" spans="2:22" x14ac:dyDescent="0.25">
      <c r="B41" s="2"/>
      <c r="C41" s="56" t="s">
        <v>60</v>
      </c>
      <c r="D41" s="57"/>
      <c r="E41" s="56" t="s">
        <v>61</v>
      </c>
      <c r="F41" s="57"/>
      <c r="G41" s="56" t="s">
        <v>62</v>
      </c>
      <c r="H41" s="57"/>
      <c r="I41" s="11"/>
      <c r="J41" s="11"/>
      <c r="K41" s="12"/>
      <c r="M41" s="2"/>
      <c r="N41" s="56" t="s">
        <v>60</v>
      </c>
      <c r="O41" s="57"/>
      <c r="P41" s="56" t="s">
        <v>61</v>
      </c>
      <c r="Q41" s="57"/>
      <c r="R41" s="56" t="s">
        <v>62</v>
      </c>
      <c r="S41" s="57"/>
      <c r="T41" s="11"/>
      <c r="U41" s="11"/>
      <c r="V41" s="12"/>
    </row>
    <row r="42" spans="2:22" x14ac:dyDescent="0.25">
      <c r="B42" s="4" t="s">
        <v>0</v>
      </c>
      <c r="C42" s="10">
        <v>836829.35000000009</v>
      </c>
      <c r="D42" s="5">
        <f>+C42/$C$54</f>
        <v>0.12824609237072856</v>
      </c>
      <c r="E42" s="10">
        <v>1779334.5400000003</v>
      </c>
      <c r="F42" s="5">
        <f>+E42/$E$54</f>
        <v>0.22804832317963175</v>
      </c>
      <c r="G42" s="10">
        <v>2352846.91</v>
      </c>
      <c r="H42" s="5">
        <f>+G42/$G$54</f>
        <v>8.5880388169950764E-2</v>
      </c>
      <c r="I42" s="11"/>
      <c r="J42" s="14">
        <f t="shared" ref="J42:J53" si="16">AVERAGE(F42,H42)</f>
        <v>0.15696435567479125</v>
      </c>
      <c r="K42" s="15">
        <f>+J42</f>
        <v>0.15696435567479125</v>
      </c>
      <c r="M42" s="4" t="s">
        <v>0</v>
      </c>
      <c r="N42" s="10">
        <f>+C42+N23+C23+N4+C4</f>
        <v>1916870.57</v>
      </c>
      <c r="O42" s="5">
        <f>+N42/$N$54</f>
        <v>3.706357917742379E-2</v>
      </c>
      <c r="P42" s="10">
        <f>+E42+P23+E23+P4+E4</f>
        <v>2886493.1300000004</v>
      </c>
      <c r="Q42" s="5">
        <f>+P42/$P$54</f>
        <v>5.7182371901556242E-2</v>
      </c>
      <c r="R42" s="10">
        <f>+G42+R23+G23+R4+G4</f>
        <v>3277399.54</v>
      </c>
      <c r="S42" s="5">
        <f>+R42/$R$54</f>
        <v>4.9009893620419041E-2</v>
      </c>
      <c r="T42" s="11"/>
      <c r="U42" s="14">
        <f t="shared" ref="U42:U53" si="17">AVERAGE(Q42,S42)</f>
        <v>5.3096132760987638E-2</v>
      </c>
      <c r="V42" s="15">
        <f>+U42</f>
        <v>5.3096132760987638E-2</v>
      </c>
    </row>
    <row r="43" spans="2:22" x14ac:dyDescent="0.25">
      <c r="B43" s="4" t="s">
        <v>1</v>
      </c>
      <c r="C43" s="10">
        <v>1305702.27</v>
      </c>
      <c r="D43" s="5">
        <f t="shared" ref="D43:D53" si="18">+C43/$C$54</f>
        <v>0.20010198486356859</v>
      </c>
      <c r="E43" s="10">
        <v>1118812.28</v>
      </c>
      <c r="F43" s="5">
        <f t="shared" ref="F43:F53" si="19">+E43/$E$54</f>
        <v>0.14339252044575082</v>
      </c>
      <c r="G43" s="10">
        <v>3761397.84</v>
      </c>
      <c r="H43" s="5">
        <f t="shared" ref="H43:H53" si="20">+G43/$G$54</f>
        <v>0.1372933807073807</v>
      </c>
      <c r="I43" s="11"/>
      <c r="J43" s="14">
        <f t="shared" si="16"/>
        <v>0.14034295057656576</v>
      </c>
      <c r="K43" s="15">
        <f>+SUM($J$42:J43)</f>
        <v>0.29730730625135704</v>
      </c>
      <c r="M43" s="4" t="s">
        <v>1</v>
      </c>
      <c r="N43" s="10">
        <f t="shared" ref="N43:N54" si="21">+C43+N24+C24+N5+C5</f>
        <v>2798177.2100000004</v>
      </c>
      <c r="O43" s="5">
        <f t="shared" ref="O43:O53" si="22">+N43/$N$54</f>
        <v>5.4104050736872557E-2</v>
      </c>
      <c r="P43" s="10">
        <f t="shared" ref="P43:P53" si="23">+E43+P24+E24+P5+E5</f>
        <v>2391308.16</v>
      </c>
      <c r="Q43" s="5">
        <f t="shared" ref="Q43:Q53" si="24">+P43/$P$54</f>
        <v>4.7372595872537608E-2</v>
      </c>
      <c r="R43" s="10">
        <f t="shared" ref="R43:R53" si="25">+G43+R24+G24+R5+G5</f>
        <v>4852918.9099999992</v>
      </c>
      <c r="S43" s="5">
        <f t="shared" ref="S43:S53" si="26">+R43/$R$54</f>
        <v>7.257004726607727E-2</v>
      </c>
      <c r="T43" s="11"/>
      <c r="U43" s="14">
        <f t="shared" si="17"/>
        <v>5.9971321569307443E-2</v>
      </c>
      <c r="V43" s="15">
        <f>+SUM($U$42:U43)</f>
        <v>0.11306745433029508</v>
      </c>
    </row>
    <row r="44" spans="2:22" x14ac:dyDescent="0.25">
      <c r="B44" s="4" t="s">
        <v>2</v>
      </c>
      <c r="C44" s="10">
        <v>399821.69</v>
      </c>
      <c r="D44" s="5">
        <f t="shared" si="18"/>
        <v>6.127362691994586E-2</v>
      </c>
      <c r="E44" s="10">
        <v>799992.74</v>
      </c>
      <c r="F44" s="5">
        <f t="shared" si="19"/>
        <v>0.10253102989440036</v>
      </c>
      <c r="G44" s="10">
        <v>3644611.76</v>
      </c>
      <c r="H44" s="5">
        <f t="shared" si="20"/>
        <v>0.13303061552677364</v>
      </c>
      <c r="I44" s="11"/>
      <c r="J44" s="14">
        <f t="shared" si="16"/>
        <v>0.117780822710587</v>
      </c>
      <c r="K44" s="15">
        <f>+SUM($J$42:J44)</f>
        <v>0.41508812896194403</v>
      </c>
      <c r="M44" s="4" t="s">
        <v>2</v>
      </c>
      <c r="N44" s="10">
        <f t="shared" si="21"/>
        <v>4279191.51</v>
      </c>
      <c r="O44" s="5">
        <f t="shared" si="22"/>
        <v>8.2740147315342558E-2</v>
      </c>
      <c r="P44" s="10">
        <f t="shared" si="23"/>
        <v>4096768.1700000009</v>
      </c>
      <c r="Q44" s="5">
        <f t="shared" si="24"/>
        <v>8.1158315831986072E-2</v>
      </c>
      <c r="R44" s="10">
        <f t="shared" si="25"/>
        <v>6805309.6299999999</v>
      </c>
      <c r="S44" s="5">
        <f t="shared" si="26"/>
        <v>0.10176589608611261</v>
      </c>
      <c r="T44" s="11"/>
      <c r="U44" s="14">
        <f t="shared" si="17"/>
        <v>9.1462105959049342E-2</v>
      </c>
      <c r="V44" s="15">
        <f>+SUM($U$42:U44)</f>
        <v>0.20452956028934444</v>
      </c>
    </row>
    <row r="45" spans="2:22" x14ac:dyDescent="0.25">
      <c r="B45" s="4" t="s">
        <v>3</v>
      </c>
      <c r="C45" s="10">
        <v>367820.89</v>
      </c>
      <c r="D45" s="5">
        <f t="shared" si="18"/>
        <v>5.636942804984503E-2</v>
      </c>
      <c r="E45" s="10">
        <v>546676.36</v>
      </c>
      <c r="F45" s="5">
        <f t="shared" si="19"/>
        <v>7.0064748599745999E-2</v>
      </c>
      <c r="G45" s="10">
        <v>2618717.5</v>
      </c>
      <c r="H45" s="5">
        <f t="shared" si="20"/>
        <v>9.558483148716336E-2</v>
      </c>
      <c r="I45" s="11"/>
      <c r="J45" s="14">
        <f t="shared" si="16"/>
        <v>8.282479004345468E-2</v>
      </c>
      <c r="K45" s="15">
        <f>+SUM($J$42:J45)</f>
        <v>0.49791291900539869</v>
      </c>
      <c r="M45" s="4" t="s">
        <v>3</v>
      </c>
      <c r="N45" s="10">
        <f t="shared" si="21"/>
        <v>4369984.34</v>
      </c>
      <c r="O45" s="5">
        <f t="shared" si="22"/>
        <v>8.4495668682362857E-2</v>
      </c>
      <c r="P45" s="10">
        <f t="shared" si="23"/>
        <v>4413532.3</v>
      </c>
      <c r="Q45" s="5">
        <f t="shared" si="24"/>
        <v>8.743351673181736E-2</v>
      </c>
      <c r="R45" s="10">
        <f t="shared" si="25"/>
        <v>6161220.2200000007</v>
      </c>
      <c r="S45" s="5">
        <f t="shared" si="26"/>
        <v>9.2134249690586964E-2</v>
      </c>
      <c r="T45" s="11"/>
      <c r="U45" s="14">
        <f t="shared" si="17"/>
        <v>8.9783883211202162E-2</v>
      </c>
      <c r="V45" s="15">
        <f>+SUM($U$42:U45)</f>
        <v>0.29431344350054661</v>
      </c>
    </row>
    <row r="46" spans="2:22" x14ac:dyDescent="0.25">
      <c r="B46" s="4" t="s">
        <v>4</v>
      </c>
      <c r="C46" s="10">
        <v>427902</v>
      </c>
      <c r="D46" s="5">
        <f t="shared" si="18"/>
        <v>6.5577001353525052E-2</v>
      </c>
      <c r="E46" s="10">
        <v>432875.50000000006</v>
      </c>
      <c r="F46" s="5">
        <f t="shared" si="19"/>
        <v>5.5479467014980043E-2</v>
      </c>
      <c r="G46" s="10">
        <v>2083114.85</v>
      </c>
      <c r="H46" s="5">
        <f t="shared" si="20"/>
        <v>7.6034998775414919E-2</v>
      </c>
      <c r="I46" s="11"/>
      <c r="J46" s="14">
        <f t="shared" si="16"/>
        <v>6.5757232895197484E-2</v>
      </c>
      <c r="K46" s="15">
        <f>+SUM($J$42:J46)</f>
        <v>0.56367015190059622</v>
      </c>
      <c r="M46" s="4" t="s">
        <v>4</v>
      </c>
      <c r="N46" s="10">
        <f t="shared" si="21"/>
        <v>1575420</v>
      </c>
      <c r="O46" s="5">
        <f t="shared" si="22"/>
        <v>3.0461474458182633E-2</v>
      </c>
      <c r="P46" s="10">
        <f t="shared" si="23"/>
        <v>3983181.08</v>
      </c>
      <c r="Q46" s="5">
        <f t="shared" si="24"/>
        <v>7.8908118471012062E-2</v>
      </c>
      <c r="R46" s="10">
        <f t="shared" si="25"/>
        <v>5329368.63</v>
      </c>
      <c r="S46" s="5">
        <f t="shared" si="26"/>
        <v>7.9694827082418637E-2</v>
      </c>
      <c r="T46" s="11"/>
      <c r="U46" s="14">
        <f t="shared" si="17"/>
        <v>7.9301472776715343E-2</v>
      </c>
      <c r="V46" s="15">
        <f>+SUM($U$42:U46)</f>
        <v>0.37361491627726195</v>
      </c>
    </row>
    <row r="47" spans="2:22" x14ac:dyDescent="0.25">
      <c r="B47" s="4" t="s">
        <v>5</v>
      </c>
      <c r="C47" s="10">
        <v>0</v>
      </c>
      <c r="D47" s="5">
        <f t="shared" si="18"/>
        <v>0</v>
      </c>
      <c r="E47" s="10">
        <v>1004567.1</v>
      </c>
      <c r="F47" s="5">
        <f t="shared" si="19"/>
        <v>0.12875029261019427</v>
      </c>
      <c r="G47" s="10">
        <v>2862370.8</v>
      </c>
      <c r="H47" s="5">
        <f t="shared" si="20"/>
        <v>0.10447832978233695</v>
      </c>
      <c r="I47" s="11"/>
      <c r="J47" s="14">
        <f t="shared" si="16"/>
        <v>0.11661431119626561</v>
      </c>
      <c r="K47" s="15">
        <f>+SUM($J$42:J47)</f>
        <v>0.68028446309686186</v>
      </c>
      <c r="M47" s="4" t="s">
        <v>5</v>
      </c>
      <c r="N47" s="10">
        <f t="shared" si="21"/>
        <v>0</v>
      </c>
      <c r="O47" s="5">
        <f t="shared" si="22"/>
        <v>0</v>
      </c>
      <c r="P47" s="10">
        <f t="shared" si="23"/>
        <v>5036338.8599999994</v>
      </c>
      <c r="Q47" s="5">
        <f t="shared" si="24"/>
        <v>9.9771518151778774E-2</v>
      </c>
      <c r="R47" s="10">
        <f t="shared" si="25"/>
        <v>6176376.9199999999</v>
      </c>
      <c r="S47" s="5">
        <f t="shared" si="26"/>
        <v>9.2360901414177715E-2</v>
      </c>
      <c r="T47" s="11"/>
      <c r="U47" s="14">
        <f t="shared" si="17"/>
        <v>9.6066209782978251E-2</v>
      </c>
      <c r="V47" s="15">
        <f>+SUM($U$42:U47)</f>
        <v>0.46968112606024021</v>
      </c>
    </row>
    <row r="48" spans="2:22" x14ac:dyDescent="0.25">
      <c r="B48" s="4" t="s">
        <v>6</v>
      </c>
      <c r="C48" s="10">
        <v>0</v>
      </c>
      <c r="D48" s="5">
        <f t="shared" si="18"/>
        <v>0</v>
      </c>
      <c r="E48" s="10">
        <v>504731.51</v>
      </c>
      <c r="F48" s="5">
        <f t="shared" si="19"/>
        <v>6.4688888977237263E-2</v>
      </c>
      <c r="G48" s="10">
        <v>451465.25</v>
      </c>
      <c r="H48" s="5">
        <f t="shared" si="20"/>
        <v>1.6478764831853791E-2</v>
      </c>
      <c r="I48" s="11"/>
      <c r="J48" s="14">
        <f t="shared" si="16"/>
        <v>4.0583826904545525E-2</v>
      </c>
      <c r="K48" s="15">
        <f>+SUM($J$42:J48)</f>
        <v>0.7208682900014074</v>
      </c>
      <c r="M48" s="4" t="s">
        <v>6</v>
      </c>
      <c r="N48" s="10">
        <f t="shared" si="21"/>
        <v>0</v>
      </c>
      <c r="O48" s="5">
        <f t="shared" si="22"/>
        <v>0</v>
      </c>
      <c r="P48" s="10">
        <f t="shared" si="23"/>
        <v>4001624.25</v>
      </c>
      <c r="Q48" s="5">
        <f t="shared" si="24"/>
        <v>7.9273483693961214E-2</v>
      </c>
      <c r="R48" s="10">
        <f t="shared" si="25"/>
        <v>3799472.4400000004</v>
      </c>
      <c r="S48" s="5">
        <f t="shared" si="26"/>
        <v>5.681691775001408E-2</v>
      </c>
      <c r="T48" s="11"/>
      <c r="U48" s="14">
        <f t="shared" si="17"/>
        <v>6.804520072198765E-2</v>
      </c>
      <c r="V48" s="15">
        <f>+SUM($U$42:U48)</f>
        <v>0.53772632678222787</v>
      </c>
    </row>
    <row r="49" spans="2:22" x14ac:dyDescent="0.25">
      <c r="B49" s="4" t="s">
        <v>7</v>
      </c>
      <c r="C49" s="10">
        <v>0</v>
      </c>
      <c r="D49" s="5">
        <f t="shared" si="18"/>
        <v>0</v>
      </c>
      <c r="E49" s="10">
        <v>233096.64999999997</v>
      </c>
      <c r="F49" s="5">
        <f t="shared" si="19"/>
        <v>2.9874820600790167E-2</v>
      </c>
      <c r="G49" s="10">
        <v>1511110.39</v>
      </c>
      <c r="H49" s="5">
        <f t="shared" si="20"/>
        <v>5.5156477163593134E-2</v>
      </c>
      <c r="I49" s="11"/>
      <c r="J49" s="14">
        <f t="shared" si="16"/>
        <v>4.2515648882191649E-2</v>
      </c>
      <c r="K49" s="15">
        <f>+SUM($J$42:J49)</f>
        <v>0.76338393888359901</v>
      </c>
      <c r="M49" s="4" t="s">
        <v>7</v>
      </c>
      <c r="N49" s="10">
        <f t="shared" si="21"/>
        <v>0</v>
      </c>
      <c r="O49" s="5">
        <f t="shared" si="22"/>
        <v>0</v>
      </c>
      <c r="P49" s="10">
        <f t="shared" si="23"/>
        <v>3497980.0699999994</v>
      </c>
      <c r="Q49" s="5">
        <f t="shared" si="24"/>
        <v>6.9296127951280345E-2</v>
      </c>
      <c r="R49" s="10">
        <f t="shared" si="25"/>
        <v>4664098.24</v>
      </c>
      <c r="S49" s="5">
        <f t="shared" si="26"/>
        <v>6.9746442503492781E-2</v>
      </c>
      <c r="T49" s="11"/>
      <c r="U49" s="14">
        <f t="shared" si="17"/>
        <v>6.952128522738657E-2</v>
      </c>
      <c r="V49" s="15">
        <f>+SUM($U$42:U49)</f>
        <v>0.60724761200961441</v>
      </c>
    </row>
    <row r="50" spans="2:22" x14ac:dyDescent="0.25">
      <c r="B50" s="4" t="s">
        <v>8</v>
      </c>
      <c r="C50" s="10">
        <v>0</v>
      </c>
      <c r="D50" s="5">
        <f t="shared" si="18"/>
        <v>0</v>
      </c>
      <c r="E50" s="10">
        <v>172211.63</v>
      </c>
      <c r="F50" s="5">
        <f t="shared" si="19"/>
        <v>2.2071495028434151E-2</v>
      </c>
      <c r="G50" s="10">
        <v>3448313.79</v>
      </c>
      <c r="H50" s="5">
        <f t="shared" si="20"/>
        <v>0.12586561648288205</v>
      </c>
      <c r="I50" s="11"/>
      <c r="J50" s="14">
        <f t="shared" si="16"/>
        <v>7.3968555755658097E-2</v>
      </c>
      <c r="K50" s="15">
        <f>+SUM($J$42:J50)</f>
        <v>0.83735249463925709</v>
      </c>
      <c r="M50" s="4" t="s">
        <v>8</v>
      </c>
      <c r="N50" s="10">
        <f t="shared" si="21"/>
        <v>0</v>
      </c>
      <c r="O50" s="5">
        <f t="shared" si="22"/>
        <v>0</v>
      </c>
      <c r="P50" s="10">
        <f t="shared" si="23"/>
        <v>4295153.33</v>
      </c>
      <c r="Q50" s="5">
        <f t="shared" si="24"/>
        <v>8.5088390662571123E-2</v>
      </c>
      <c r="R50" s="10">
        <f t="shared" si="25"/>
        <v>6748065.29</v>
      </c>
      <c r="S50" s="5">
        <f t="shared" si="26"/>
        <v>0.10090987014861855</v>
      </c>
      <c r="T50" s="11"/>
      <c r="U50" s="14">
        <f t="shared" si="17"/>
        <v>9.2999130405594835E-2</v>
      </c>
      <c r="V50" s="15">
        <f>+SUM($U$42:U50)</f>
        <v>0.70024674241520923</v>
      </c>
    </row>
    <row r="51" spans="2:22" x14ac:dyDescent="0.25">
      <c r="B51" s="4" t="s">
        <v>9</v>
      </c>
      <c r="C51" s="10">
        <v>0</v>
      </c>
      <c r="D51" s="5">
        <f t="shared" si="18"/>
        <v>0</v>
      </c>
      <c r="E51" s="10">
        <v>252955.61000000002</v>
      </c>
      <c r="F51" s="5">
        <f t="shared" si="19"/>
        <v>3.242004322547512E-2</v>
      </c>
      <c r="G51" s="10">
        <v>916706.38000000012</v>
      </c>
      <c r="H51" s="5">
        <f t="shared" si="20"/>
        <v>3.3460357925399573E-2</v>
      </c>
      <c r="I51" s="11"/>
      <c r="J51" s="14">
        <f t="shared" si="16"/>
        <v>3.2940200575437346E-2</v>
      </c>
      <c r="K51" s="15">
        <f>+SUM($J$42:J51)</f>
        <v>0.87029269521469443</v>
      </c>
      <c r="M51" s="4" t="s">
        <v>9</v>
      </c>
      <c r="N51" s="10">
        <f t="shared" si="21"/>
        <v>0</v>
      </c>
      <c r="O51" s="5">
        <f t="shared" si="22"/>
        <v>0</v>
      </c>
      <c r="P51" s="10">
        <f t="shared" si="23"/>
        <v>3613200.6300000004</v>
      </c>
      <c r="Q51" s="5">
        <f t="shared" si="24"/>
        <v>7.1578684886597091E-2</v>
      </c>
      <c r="R51" s="10">
        <f t="shared" si="25"/>
        <v>4248227.92</v>
      </c>
      <c r="S51" s="5">
        <f t="shared" si="26"/>
        <v>6.3527560766818827E-2</v>
      </c>
      <c r="T51" s="11"/>
      <c r="U51" s="14">
        <f t="shared" si="17"/>
        <v>6.7553122826707959E-2</v>
      </c>
      <c r="V51" s="15">
        <f>+SUM($U$42:U51)</f>
        <v>0.76779986524191723</v>
      </c>
    </row>
    <row r="52" spans="2:22" x14ac:dyDescent="0.25">
      <c r="B52" s="4" t="s">
        <v>10</v>
      </c>
      <c r="C52" s="10">
        <v>0</v>
      </c>
      <c r="D52" s="5">
        <f t="shared" si="18"/>
        <v>0</v>
      </c>
      <c r="E52" s="10">
        <v>194528.76</v>
      </c>
      <c r="F52" s="5">
        <f t="shared" si="19"/>
        <v>2.4931768889403461E-2</v>
      </c>
      <c r="G52" s="10">
        <v>1103109.2</v>
      </c>
      <c r="H52" s="5">
        <f t="shared" si="20"/>
        <v>4.0264177787004356E-2</v>
      </c>
      <c r="I52" s="11"/>
      <c r="J52" s="14">
        <f t="shared" si="16"/>
        <v>3.2597973338203912E-2</v>
      </c>
      <c r="K52" s="15">
        <f>+SUM($J$42:J52)</f>
        <v>0.90289066855289835</v>
      </c>
      <c r="M52" s="4" t="s">
        <v>10</v>
      </c>
      <c r="N52" s="10">
        <f t="shared" si="21"/>
        <v>0</v>
      </c>
      <c r="O52" s="5">
        <f t="shared" si="22"/>
        <v>0</v>
      </c>
      <c r="P52" s="10">
        <f t="shared" si="23"/>
        <v>3786862.37</v>
      </c>
      <c r="Q52" s="5">
        <f t="shared" si="24"/>
        <v>7.5018980690021136E-2</v>
      </c>
      <c r="R52" s="10">
        <f t="shared" si="25"/>
        <v>4573411.43</v>
      </c>
      <c r="S52" s="5">
        <f t="shared" si="26"/>
        <v>6.8390321329790782E-2</v>
      </c>
      <c r="T52" s="11"/>
      <c r="U52" s="14">
        <f t="shared" si="17"/>
        <v>7.1704651009905959E-2</v>
      </c>
      <c r="V52" s="15">
        <f>+SUM($U$42:U52)</f>
        <v>0.83950451625182321</v>
      </c>
    </row>
    <row r="53" spans="2:22" x14ac:dyDescent="0.25">
      <c r="B53" s="4" t="s">
        <v>11</v>
      </c>
      <c r="C53" s="10">
        <v>0</v>
      </c>
      <c r="D53" s="5">
        <f t="shared" si="18"/>
        <v>0</v>
      </c>
      <c r="E53" s="10">
        <v>762662.5</v>
      </c>
      <c r="F53" s="5">
        <f t="shared" si="19"/>
        <v>9.7746601533956562E-2</v>
      </c>
      <c r="G53" s="10">
        <v>2643024.75</v>
      </c>
      <c r="H53" s="5">
        <f t="shared" si="20"/>
        <v>9.6472061360246789E-2</v>
      </c>
      <c r="I53" s="11"/>
      <c r="J53" s="14">
        <f t="shared" si="16"/>
        <v>9.7109331447101682E-2</v>
      </c>
      <c r="K53" s="15">
        <f>+SUM($J$42:J53)</f>
        <v>1</v>
      </c>
      <c r="M53" s="4" t="s">
        <v>11</v>
      </c>
      <c r="N53" s="10">
        <f t="shared" si="21"/>
        <v>0</v>
      </c>
      <c r="O53" s="5">
        <f t="shared" si="22"/>
        <v>0</v>
      </c>
      <c r="P53" s="10">
        <f t="shared" si="23"/>
        <v>8476280.9700000025</v>
      </c>
      <c r="Q53" s="5">
        <f t="shared" si="24"/>
        <v>0.1679178951548809</v>
      </c>
      <c r="R53" s="10">
        <f t="shared" si="25"/>
        <v>10236333.52</v>
      </c>
      <c r="S53" s="5">
        <f t="shared" si="26"/>
        <v>0.15307307234147277</v>
      </c>
      <c r="T53" s="11"/>
      <c r="U53" s="14">
        <f t="shared" si="17"/>
        <v>0.16049548374817685</v>
      </c>
      <c r="V53" s="15">
        <f>+SUM($U$42:U53)</f>
        <v>1</v>
      </c>
    </row>
    <row r="54" spans="2:22" x14ac:dyDescent="0.25">
      <c r="B54" s="4" t="s">
        <v>12</v>
      </c>
      <c r="C54" s="10">
        <v>6525184</v>
      </c>
      <c r="D54" s="3"/>
      <c r="E54" s="1">
        <f>SUM(E42:E53)</f>
        <v>7802445.1800000006</v>
      </c>
      <c r="F54" s="3"/>
      <c r="G54" s="1">
        <f>SUM(G42:G53)</f>
        <v>27396789.419999998</v>
      </c>
      <c r="H54" s="3"/>
      <c r="I54" s="11"/>
      <c r="J54" s="11"/>
      <c r="K54" s="12"/>
      <c r="M54" s="4" t="s">
        <v>12</v>
      </c>
      <c r="N54" s="10">
        <f t="shared" si="21"/>
        <v>51718442</v>
      </c>
      <c r="O54" s="3"/>
      <c r="P54" s="1">
        <f>SUM(P42:P53)</f>
        <v>50478723.320000008</v>
      </c>
      <c r="Q54" s="3"/>
      <c r="R54" s="1">
        <f>SUM(R42:R53)</f>
        <v>66872202.689999998</v>
      </c>
      <c r="S54" s="3"/>
      <c r="T54" s="11"/>
      <c r="U54" s="11"/>
      <c r="V54" s="12"/>
    </row>
    <row r="55" spans="2:22" x14ac:dyDescent="0.25">
      <c r="B55" s="4" t="s">
        <v>13</v>
      </c>
      <c r="C55" s="41">
        <f>IF(C53&gt;0,SUM(C42:C53)/K53,IF(C52&gt;0,SUM(C42:C52)/K52,IF(C51&gt;0,SUM(C42:C51)/K51,IF(C50&gt;0,SUM(C42:C50)/K50,IF(C49&gt;0,SUM(C42:C49)/K49,IF(C48&gt;0,SUM(C42:C48)/K48,IF(C47&gt;0,SUM(C42:C47)/K47,IF(C46&gt;0,SUM(C42:C46)/K46,IF(C45&gt;0,SUM(C42:C45)/K45,IF(C44&gt;0,SUM(C42:C44)/K44,IF(C43&gt;0,SUM(C42:C43)/K43,IF(C42&gt;0,C42/K42))))))))))))</f>
        <v>5922038.2501088567</v>
      </c>
      <c r="D55" s="3"/>
      <c r="E55" s="1"/>
      <c r="F55" s="3"/>
      <c r="G55" s="1"/>
      <c r="H55" s="3"/>
      <c r="I55" s="11"/>
      <c r="J55" s="11"/>
      <c r="K55" s="12"/>
      <c r="M55" s="4" t="s">
        <v>13</v>
      </c>
      <c r="N55" s="41">
        <f>+C55+N36+C36+N17+C17</f>
        <v>52534073.494906932</v>
      </c>
      <c r="O55" s="3"/>
      <c r="P55" s="1"/>
      <c r="Q55" s="3"/>
      <c r="R55" s="1"/>
      <c r="S55" s="3"/>
      <c r="T55" s="11"/>
      <c r="U55" s="11"/>
      <c r="V55" s="12"/>
    </row>
    <row r="56" spans="2:22" x14ac:dyDescent="0.25">
      <c r="B56" s="6" t="s">
        <v>14</v>
      </c>
      <c r="C56" s="7">
        <f>+C55-C54</f>
        <v>-603145.74989114329</v>
      </c>
      <c r="D56" s="8"/>
      <c r="E56" s="7"/>
      <c r="F56" s="8"/>
      <c r="G56" s="7"/>
      <c r="H56" s="8"/>
      <c r="I56" s="13"/>
      <c r="J56" s="13"/>
      <c r="K56" s="9"/>
      <c r="M56" s="6" t="s">
        <v>14</v>
      </c>
      <c r="N56" s="7">
        <f>+N55-N54</f>
        <v>815631.49490693212</v>
      </c>
      <c r="O56" s="8"/>
      <c r="P56" s="7"/>
      <c r="Q56" s="8"/>
      <c r="R56" s="7"/>
      <c r="S56" s="8"/>
      <c r="T56" s="13"/>
      <c r="U56" s="13"/>
      <c r="V56" s="9"/>
    </row>
    <row r="58" spans="2:22" x14ac:dyDescent="0.25">
      <c r="K58" s="51" t="s">
        <v>21</v>
      </c>
      <c r="L58" s="51"/>
      <c r="M58" s="51"/>
      <c r="N58" s="16">
        <f>+N54-C54</f>
        <v>45193258</v>
      </c>
    </row>
    <row r="59" spans="2:22" x14ac:dyDescent="0.25">
      <c r="K59" s="51" t="s">
        <v>22</v>
      </c>
      <c r="L59" s="51"/>
      <c r="M59" s="51"/>
      <c r="N59" s="16">
        <f>+N55-C55</f>
        <v>46612035.244798079</v>
      </c>
    </row>
    <row r="60" spans="2:22" x14ac:dyDescent="0.25">
      <c r="K60" s="52" t="s">
        <v>23</v>
      </c>
      <c r="L60" s="51"/>
      <c r="M60" s="51"/>
      <c r="N60" s="16">
        <f>+N59-N58</f>
        <v>1418777.2447980791</v>
      </c>
    </row>
  </sheetData>
  <mergeCells count="27">
    <mergeCell ref="B2:K2"/>
    <mergeCell ref="M2:V2"/>
    <mergeCell ref="C3:D3"/>
    <mergeCell ref="E3:F3"/>
    <mergeCell ref="G3:H3"/>
    <mergeCell ref="N3:O3"/>
    <mergeCell ref="P3:Q3"/>
    <mergeCell ref="R3:S3"/>
    <mergeCell ref="B21:K21"/>
    <mergeCell ref="M21:V21"/>
    <mergeCell ref="C22:D22"/>
    <mergeCell ref="E22:F22"/>
    <mergeCell ref="G22:H22"/>
    <mergeCell ref="N22:O22"/>
    <mergeCell ref="P22:Q22"/>
    <mergeCell ref="R22:S22"/>
    <mergeCell ref="K58:M58"/>
    <mergeCell ref="K59:M59"/>
    <mergeCell ref="K60:M60"/>
    <mergeCell ref="B40:K40"/>
    <mergeCell ref="M40:V40"/>
    <mergeCell ref="C41:D41"/>
    <mergeCell ref="E41:F41"/>
    <mergeCell ref="G41:H41"/>
    <mergeCell ref="N41:O41"/>
    <mergeCell ref="P41:Q41"/>
    <mergeCell ref="R41:S4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60"/>
  <sheetViews>
    <sheetView zoomScale="89" zoomScaleNormal="89" workbookViewId="0"/>
  </sheetViews>
  <sheetFormatPr defaultRowHeight="15" x14ac:dyDescent="0.25"/>
  <cols>
    <col min="1" max="1" width="2.140625" customWidth="1"/>
    <col min="2" max="2" width="6.28515625" bestFit="1" customWidth="1"/>
    <col min="3" max="3" width="13.42578125" bestFit="1" customWidth="1"/>
    <col min="4" max="4" width="8.42578125" bestFit="1" customWidth="1"/>
    <col min="5" max="5" width="13.42578125" bestFit="1" customWidth="1"/>
    <col min="6" max="6" width="6.7109375" bestFit="1" customWidth="1"/>
    <col min="7" max="7" width="13.42578125" bestFit="1" customWidth="1"/>
    <col min="8" max="8" width="6.7109375" bestFit="1" customWidth="1"/>
    <col min="9" max="9" width="2.28515625" customWidth="1"/>
    <col min="10" max="10" width="6.42578125" bestFit="1" customWidth="1"/>
    <col min="11" max="11" width="7.5703125" bestFit="1" customWidth="1"/>
    <col min="12" max="12" width="1.7109375" customWidth="1"/>
    <col min="13" max="13" width="6.28515625" bestFit="1" customWidth="1"/>
    <col min="14" max="14" width="13.42578125" bestFit="1" customWidth="1"/>
    <col min="15" max="15" width="8.42578125" bestFit="1" customWidth="1"/>
    <col min="16" max="16" width="13.42578125" bestFit="1" customWidth="1"/>
    <col min="17" max="17" width="6.7109375" bestFit="1" customWidth="1"/>
    <col min="18" max="18" width="13.42578125" bestFit="1" customWidth="1"/>
    <col min="19" max="19" width="6.7109375" bestFit="1" customWidth="1"/>
    <col min="20" max="20" width="2.28515625" customWidth="1"/>
    <col min="21" max="21" width="6.42578125" bestFit="1" customWidth="1"/>
    <col min="22" max="22" width="7.5703125" bestFit="1" customWidth="1"/>
  </cols>
  <sheetData>
    <row r="2" spans="2:22" ht="15.75" x14ac:dyDescent="0.25">
      <c r="B2" s="58" t="s">
        <v>15</v>
      </c>
      <c r="C2" s="59"/>
      <c r="D2" s="59"/>
      <c r="E2" s="59"/>
      <c r="F2" s="59"/>
      <c r="G2" s="59"/>
      <c r="H2" s="59"/>
      <c r="I2" s="59"/>
      <c r="J2" s="59"/>
      <c r="K2" s="60"/>
      <c r="M2" s="58" t="s">
        <v>16</v>
      </c>
      <c r="N2" s="59"/>
      <c r="O2" s="59"/>
      <c r="P2" s="59"/>
      <c r="Q2" s="59"/>
      <c r="R2" s="59"/>
      <c r="S2" s="59"/>
      <c r="T2" s="59"/>
      <c r="U2" s="59"/>
      <c r="V2" s="60"/>
    </row>
    <row r="3" spans="2:22" ht="14.45" customHeight="1" x14ac:dyDescent="0.25">
      <c r="B3" s="17"/>
      <c r="C3" s="56" t="s">
        <v>60</v>
      </c>
      <c r="D3" s="57"/>
      <c r="E3" s="56" t="s">
        <v>61</v>
      </c>
      <c r="F3" s="57"/>
      <c r="G3" s="56" t="s">
        <v>62</v>
      </c>
      <c r="H3" s="57"/>
      <c r="I3" s="18"/>
      <c r="J3" s="18"/>
      <c r="K3" s="19"/>
      <c r="M3" s="17"/>
      <c r="N3" s="56" t="s">
        <v>60</v>
      </c>
      <c r="O3" s="57"/>
      <c r="P3" s="56" t="s">
        <v>61</v>
      </c>
      <c r="Q3" s="57"/>
      <c r="R3" s="56" t="s">
        <v>62</v>
      </c>
      <c r="S3" s="57"/>
      <c r="T3" s="18"/>
      <c r="U3" s="18"/>
      <c r="V3" s="19"/>
    </row>
    <row r="4" spans="2:22" x14ac:dyDescent="0.25">
      <c r="B4" s="20" t="s">
        <v>0</v>
      </c>
      <c r="C4" s="32">
        <v>449286.39999999991</v>
      </c>
      <c r="D4" s="22">
        <f>+C4/$C$16</f>
        <v>1.818749286019106E-2</v>
      </c>
      <c r="E4" s="32">
        <v>407917.70000000007</v>
      </c>
      <c r="F4" s="22">
        <f>+E4/$E$16</f>
        <v>1.7670257422820267E-2</v>
      </c>
      <c r="G4" s="32">
        <v>396975.06000000011</v>
      </c>
      <c r="H4" s="22">
        <f>+G4/$G$16</f>
        <v>1.7900037542569702E-2</v>
      </c>
      <c r="I4" s="18"/>
      <c r="J4" s="23">
        <f t="shared" ref="J4:J15" si="0">AVERAGE(F4,H4)</f>
        <v>1.7785147482694982E-2</v>
      </c>
      <c r="K4" s="45">
        <f>+J4</f>
        <v>1.7785147482694982E-2</v>
      </c>
      <c r="M4" s="20" t="s">
        <v>0</v>
      </c>
      <c r="N4" s="32">
        <v>110222.65000000005</v>
      </c>
      <c r="O4" s="22">
        <f t="shared" ref="O4:O15" si="1">+N4/$N$16</f>
        <v>1.5513522985415789E-2</v>
      </c>
      <c r="P4" s="32">
        <v>97044.06</v>
      </c>
      <c r="Q4" s="22">
        <f>+P4/$P$16</f>
        <v>1.5244224143623092E-2</v>
      </c>
      <c r="R4" s="32">
        <v>90020.419999999955</v>
      </c>
      <c r="S4" s="22">
        <f>+R4/$R$16</f>
        <v>1.5315771687689522E-2</v>
      </c>
      <c r="T4" s="18"/>
      <c r="U4" s="23">
        <f t="shared" ref="U4:U15" si="2">AVERAGE(Q4,S4)</f>
        <v>1.5279997915656308E-2</v>
      </c>
      <c r="V4" s="45">
        <f>+U4</f>
        <v>1.5279997915656308E-2</v>
      </c>
    </row>
    <row r="5" spans="2:22" ht="14.45" x14ac:dyDescent="0.3">
      <c r="B5" s="20" t="s">
        <v>1</v>
      </c>
      <c r="C5" s="32">
        <v>500196.04000000004</v>
      </c>
      <c r="D5" s="22">
        <f t="shared" ref="D5:D15" si="3">+C5/$C$16</f>
        <v>2.0248358076709744E-2</v>
      </c>
      <c r="E5" s="32">
        <v>470872.53</v>
      </c>
      <c r="F5" s="22">
        <f t="shared" ref="F5:F15" si="4">+E5/$E$16</f>
        <v>2.0397346862944799E-2</v>
      </c>
      <c r="G5" s="32">
        <v>429600.38999999996</v>
      </c>
      <c r="H5" s="22">
        <f t="shared" ref="H5:H15" si="5">+G5/$G$16</f>
        <v>1.9371149183282654E-2</v>
      </c>
      <c r="I5" s="18"/>
      <c r="J5" s="23">
        <f t="shared" si="0"/>
        <v>1.9884248023113726E-2</v>
      </c>
      <c r="K5" s="45">
        <f>+SUM($J$4:J5)</f>
        <v>3.7669395505808709E-2</v>
      </c>
      <c r="M5" s="20" t="s">
        <v>1</v>
      </c>
      <c r="N5" s="32">
        <v>122220.15999999997</v>
      </c>
      <c r="O5" s="22">
        <f t="shared" si="1"/>
        <v>1.7202138230583225E-2</v>
      </c>
      <c r="P5" s="32">
        <v>111464.25000000004</v>
      </c>
      <c r="Q5" s="22">
        <f t="shared" ref="Q5:Q15" si="6">+P5/$P$16</f>
        <v>1.7509428305048664E-2</v>
      </c>
      <c r="R5" s="32">
        <v>99294.839999999953</v>
      </c>
      <c r="S5" s="22">
        <f t="shared" ref="S5:S15" si="7">+R5/$R$16</f>
        <v>1.6893690333878258E-2</v>
      </c>
      <c r="T5" s="18"/>
      <c r="U5" s="23">
        <f t="shared" si="2"/>
        <v>1.7201559319463461E-2</v>
      </c>
      <c r="V5" s="45">
        <f>+SUM($U$4:U5)</f>
        <v>3.2481557235119765E-2</v>
      </c>
    </row>
    <row r="6" spans="2:22" ht="14.45" x14ac:dyDescent="0.3">
      <c r="B6" s="20" t="s">
        <v>2</v>
      </c>
      <c r="C6" s="32">
        <v>2019414.9999999998</v>
      </c>
      <c r="D6" s="22">
        <f t="shared" si="3"/>
        <v>8.1747624442366232E-2</v>
      </c>
      <c r="E6" s="32">
        <v>1880224.2800000005</v>
      </c>
      <c r="F6" s="22">
        <f t="shared" si="4"/>
        <v>8.1447917166224695E-2</v>
      </c>
      <c r="G6" s="32">
        <v>1798810.2599999995</v>
      </c>
      <c r="H6" s="22">
        <f t="shared" si="5"/>
        <v>8.1110312536912393E-2</v>
      </c>
      <c r="I6" s="18"/>
      <c r="J6" s="23">
        <f t="shared" si="0"/>
        <v>8.1279114851568551E-2</v>
      </c>
      <c r="K6" s="45">
        <f>+SUM($J$4:J6)</f>
        <v>0.11894851035737726</v>
      </c>
      <c r="M6" s="20" t="s">
        <v>2</v>
      </c>
      <c r="N6" s="32">
        <v>560700</v>
      </c>
      <c r="O6" s="22">
        <f t="shared" si="1"/>
        <v>7.8916922591886776E-2</v>
      </c>
      <c r="P6" s="32">
        <v>510377.50000000006</v>
      </c>
      <c r="Q6" s="22">
        <f t="shared" si="6"/>
        <v>8.0172954510167802E-2</v>
      </c>
      <c r="R6" s="32">
        <v>465918.69999999995</v>
      </c>
      <c r="S6" s="22">
        <f t="shared" si="7"/>
        <v>7.92698416006625E-2</v>
      </c>
      <c r="T6" s="18"/>
      <c r="U6" s="23">
        <f t="shared" si="2"/>
        <v>7.9721398055415144E-2</v>
      </c>
      <c r="V6" s="45">
        <f>+SUM($U$4:U6)</f>
        <v>0.11220295529053491</v>
      </c>
    </row>
    <row r="7" spans="2:22" ht="14.45" x14ac:dyDescent="0.3">
      <c r="B7" s="20" t="s">
        <v>3</v>
      </c>
      <c r="C7" s="32">
        <v>2026484</v>
      </c>
      <c r="D7" s="22">
        <f t="shared" si="3"/>
        <v>8.2033783531599069E-2</v>
      </c>
      <c r="E7" s="32">
        <v>1915080.2999999998</v>
      </c>
      <c r="F7" s="22">
        <f t="shared" si="4"/>
        <v>8.2957816947810445E-2</v>
      </c>
      <c r="G7" s="32">
        <v>1833032.3600000006</v>
      </c>
      <c r="H7" s="22">
        <f t="shared" si="5"/>
        <v>8.2653424274928361E-2</v>
      </c>
      <c r="I7" s="18"/>
      <c r="J7" s="23">
        <f t="shared" si="0"/>
        <v>8.2805620611369396E-2</v>
      </c>
      <c r="K7" s="45">
        <f>+SUM($J$4:J7)</f>
        <v>0.20175413096874667</v>
      </c>
      <c r="M7" s="20" t="s">
        <v>3</v>
      </c>
      <c r="N7" s="32">
        <v>560365</v>
      </c>
      <c r="O7" s="22">
        <f t="shared" si="1"/>
        <v>7.8869772299273458E-2</v>
      </c>
      <c r="P7" s="32">
        <v>513112.05999999953</v>
      </c>
      <c r="Q7" s="22">
        <f t="shared" si="6"/>
        <v>8.0602514501517897E-2</v>
      </c>
      <c r="R7" s="32">
        <v>470152.09000000043</v>
      </c>
      <c r="S7" s="22">
        <f t="shared" si="7"/>
        <v>7.9990096346251954E-2</v>
      </c>
      <c r="T7" s="18"/>
      <c r="U7" s="23">
        <f t="shared" si="2"/>
        <v>8.0296305423884926E-2</v>
      </c>
      <c r="V7" s="45">
        <f>+SUM($U$4:U7)</f>
        <v>0.19249926071441983</v>
      </c>
    </row>
    <row r="8" spans="2:22" ht="14.45" x14ac:dyDescent="0.3">
      <c r="B8" s="20" t="s">
        <v>4</v>
      </c>
      <c r="C8" s="32">
        <f>+C7*(AVERAGE(E17:G17))</f>
        <v>2031411.1228020268</v>
      </c>
      <c r="D8" s="22">
        <f t="shared" si="3"/>
        <v>8.2233237623205543E-2</v>
      </c>
      <c r="E8" s="32">
        <v>1946829.1199999999</v>
      </c>
      <c r="F8" s="22">
        <f t="shared" si="4"/>
        <v>8.4333118441888261E-2</v>
      </c>
      <c r="G8" s="32">
        <v>1838845</v>
      </c>
      <c r="H8" s="22">
        <f t="shared" si="5"/>
        <v>8.2915522539291436E-2</v>
      </c>
      <c r="I8" s="18"/>
      <c r="J8" s="23">
        <f t="shared" si="0"/>
        <v>8.3624320490589849E-2</v>
      </c>
      <c r="K8" s="45">
        <f>+SUM($J$4:J8)</f>
        <v>0.28537845145933649</v>
      </c>
      <c r="M8" s="20" t="s">
        <v>4</v>
      </c>
      <c r="N8" s="32">
        <f>+N7*(AVERAGE(P17:R17))</f>
        <v>585003.36970022798</v>
      </c>
      <c r="O8" s="22">
        <f t="shared" si="1"/>
        <v>8.233755242130518E-2</v>
      </c>
      <c r="P8" s="32">
        <v>520536.48999999987</v>
      </c>
      <c r="Q8" s="22">
        <f t="shared" si="6"/>
        <v>8.1768785523759185E-2</v>
      </c>
      <c r="R8" s="32">
        <v>480417</v>
      </c>
      <c r="S8" s="22">
        <f t="shared" si="7"/>
        <v>8.173653363186642E-2</v>
      </c>
      <c r="T8" s="18"/>
      <c r="U8" s="23">
        <f t="shared" si="2"/>
        <v>8.1752659577812803E-2</v>
      </c>
      <c r="V8" s="45">
        <f>+SUM($U$4:U8)</f>
        <v>0.27425192029223266</v>
      </c>
    </row>
    <row r="9" spans="2:22" ht="14.45" x14ac:dyDescent="0.3">
      <c r="B9" s="20" t="s">
        <v>5</v>
      </c>
      <c r="C9" s="32">
        <f>+C8</f>
        <v>2031411.1228020268</v>
      </c>
      <c r="D9" s="22">
        <f t="shared" si="3"/>
        <v>8.2233237623205543E-2</v>
      </c>
      <c r="E9" s="32">
        <v>1929696.32</v>
      </c>
      <c r="F9" s="22">
        <f t="shared" si="4"/>
        <v>8.3590956514681639E-2</v>
      </c>
      <c r="G9" s="32">
        <v>1835053</v>
      </c>
      <c r="H9" s="22">
        <f t="shared" si="5"/>
        <v>8.274453713189224E-2</v>
      </c>
      <c r="I9" s="18"/>
      <c r="J9" s="23">
        <f t="shared" si="0"/>
        <v>8.3167746823286939E-2</v>
      </c>
      <c r="K9" s="45">
        <f>+SUM($J$4:J9)</f>
        <v>0.36854619828262342</v>
      </c>
      <c r="M9" s="20" t="s">
        <v>5</v>
      </c>
      <c r="N9" s="32">
        <f>+N8</f>
        <v>585003.36970022798</v>
      </c>
      <c r="O9" s="22">
        <f t="shared" si="1"/>
        <v>8.233755242130518E-2</v>
      </c>
      <c r="P9" s="32">
        <v>631564.1599999998</v>
      </c>
      <c r="Q9" s="22">
        <f t="shared" si="6"/>
        <v>9.920963339867514E-2</v>
      </c>
      <c r="R9" s="32">
        <v>573707</v>
      </c>
      <c r="S9" s="22">
        <f t="shared" si="7"/>
        <v>9.7608580671244338E-2</v>
      </c>
      <c r="T9" s="18"/>
      <c r="U9" s="23">
        <f t="shared" si="2"/>
        <v>9.8409107034959739E-2</v>
      </c>
      <c r="V9" s="45">
        <f>+SUM($U$4:U9)</f>
        <v>0.37266102732719242</v>
      </c>
    </row>
    <row r="10" spans="2:22" ht="14.45" x14ac:dyDescent="0.3">
      <c r="B10" s="20" t="s">
        <v>6</v>
      </c>
      <c r="C10" s="32">
        <f t="shared" ref="C10:C14" si="8">+C9</f>
        <v>2031411.1228020268</v>
      </c>
      <c r="D10" s="22">
        <f t="shared" si="3"/>
        <v>8.2233237623205543E-2</v>
      </c>
      <c r="E10" s="32">
        <v>1899076.58</v>
      </c>
      <c r="F10" s="22">
        <f t="shared" si="4"/>
        <v>8.2264564725308867E-2</v>
      </c>
      <c r="G10" s="32">
        <v>1828959.0699999998</v>
      </c>
      <c r="H10" s="22">
        <f t="shared" si="5"/>
        <v>8.2469755195259245E-2</v>
      </c>
      <c r="I10" s="18"/>
      <c r="J10" s="23">
        <f t="shared" si="0"/>
        <v>8.2367159960284056E-2</v>
      </c>
      <c r="K10" s="45">
        <f>+SUM($J$4:J10)</f>
        <v>0.45091335824290746</v>
      </c>
      <c r="M10" s="20" t="s">
        <v>6</v>
      </c>
      <c r="N10" s="32">
        <f t="shared" ref="N10:N14" si="9">+N9</f>
        <v>585003.36970022798</v>
      </c>
      <c r="O10" s="22">
        <f t="shared" si="1"/>
        <v>8.233755242130518E-2</v>
      </c>
      <c r="P10" s="32">
        <v>515509.14999999985</v>
      </c>
      <c r="Q10" s="22">
        <f t="shared" si="6"/>
        <v>8.0979062816298242E-2</v>
      </c>
      <c r="R10" s="32">
        <v>472873.7</v>
      </c>
      <c r="S10" s="22">
        <f t="shared" si="7"/>
        <v>8.04531419239434E-2</v>
      </c>
      <c r="T10" s="18"/>
      <c r="U10" s="23">
        <f t="shared" si="2"/>
        <v>8.0716102370120821E-2</v>
      </c>
      <c r="V10" s="45">
        <f>+SUM($U$4:U10)</f>
        <v>0.45337712969731325</v>
      </c>
    </row>
    <row r="11" spans="2:22" ht="14.45" x14ac:dyDescent="0.3">
      <c r="B11" s="20" t="s">
        <v>7</v>
      </c>
      <c r="C11" s="32">
        <f t="shared" si="8"/>
        <v>2031411.1228020268</v>
      </c>
      <c r="D11" s="22">
        <f t="shared" si="3"/>
        <v>8.2233237623205543E-2</v>
      </c>
      <c r="E11" s="32">
        <v>1917679.4999999998</v>
      </c>
      <c r="F11" s="22">
        <f t="shared" si="4"/>
        <v>8.3070409593565694E-2</v>
      </c>
      <c r="G11" s="32">
        <v>1847602</v>
      </c>
      <c r="H11" s="22">
        <f t="shared" si="5"/>
        <v>8.331038520084072E-2</v>
      </c>
      <c r="I11" s="18"/>
      <c r="J11" s="23">
        <f t="shared" si="0"/>
        <v>8.3190397397203214E-2</v>
      </c>
      <c r="K11" s="45">
        <f>+SUM($J$4:J11)</f>
        <v>0.5341037556401107</v>
      </c>
      <c r="M11" s="20" t="s">
        <v>7</v>
      </c>
      <c r="N11" s="32">
        <f t="shared" si="9"/>
        <v>585003.36970022798</v>
      </c>
      <c r="O11" s="22">
        <f t="shared" si="1"/>
        <v>8.233755242130518E-2</v>
      </c>
      <c r="P11" s="32">
        <v>521636.56999999937</v>
      </c>
      <c r="Q11" s="22">
        <f t="shared" si="6"/>
        <v>8.1941592247796791E-2</v>
      </c>
      <c r="R11" s="32">
        <v>488299</v>
      </c>
      <c r="S11" s="22">
        <f t="shared" si="7"/>
        <v>8.3077550619371804E-2</v>
      </c>
      <c r="T11" s="18"/>
      <c r="U11" s="23">
        <f t="shared" si="2"/>
        <v>8.2509571433584297E-2</v>
      </c>
      <c r="V11" s="45">
        <f>+SUM($U$4:U11)</f>
        <v>0.53588670113089754</v>
      </c>
    </row>
    <row r="12" spans="2:22" ht="14.45" x14ac:dyDescent="0.3">
      <c r="B12" s="20" t="s">
        <v>8</v>
      </c>
      <c r="C12" s="32">
        <f t="shared" si="8"/>
        <v>2031411.1228020268</v>
      </c>
      <c r="D12" s="22">
        <f t="shared" si="3"/>
        <v>8.2233237623205543E-2</v>
      </c>
      <c r="E12" s="32">
        <v>1898410.1400000001</v>
      </c>
      <c r="F12" s="22">
        <f t="shared" si="4"/>
        <v>8.2235695749148074E-2</v>
      </c>
      <c r="G12" s="32">
        <v>1841512</v>
      </c>
      <c r="H12" s="22">
        <f t="shared" si="5"/>
        <v>8.303578047218535E-2</v>
      </c>
      <c r="I12" s="18"/>
      <c r="J12" s="23">
        <f t="shared" si="0"/>
        <v>8.2635738110666712E-2</v>
      </c>
      <c r="K12" s="45">
        <f>+SUM($J$4:J12)</f>
        <v>0.61673949375077741</v>
      </c>
      <c r="M12" s="20" t="s">
        <v>8</v>
      </c>
      <c r="N12" s="32">
        <f t="shared" si="9"/>
        <v>585003.36970022798</v>
      </c>
      <c r="O12" s="22">
        <f t="shared" si="1"/>
        <v>8.233755242130518E-2</v>
      </c>
      <c r="P12" s="32">
        <v>514318.26999999938</v>
      </c>
      <c r="Q12" s="22">
        <f t="shared" si="6"/>
        <v>8.0791992720012445E-2</v>
      </c>
      <c r="R12" s="32">
        <v>474691</v>
      </c>
      <c r="S12" s="22">
        <f t="shared" si="7"/>
        <v>8.0762331237746177E-2</v>
      </c>
      <c r="T12" s="18"/>
      <c r="U12" s="23">
        <f t="shared" si="2"/>
        <v>8.0777161978879311E-2</v>
      </c>
      <c r="V12" s="45">
        <f>+SUM($U$4:U12)</f>
        <v>0.61666386310977683</v>
      </c>
    </row>
    <row r="13" spans="2:22" ht="14.45" x14ac:dyDescent="0.3">
      <c r="B13" s="20" t="s">
        <v>9</v>
      </c>
      <c r="C13" s="32">
        <f t="shared" si="8"/>
        <v>2031411.1228020268</v>
      </c>
      <c r="D13" s="22">
        <f t="shared" si="3"/>
        <v>8.2233237623205543E-2</v>
      </c>
      <c r="E13" s="32">
        <v>1882043.7600000009</v>
      </c>
      <c r="F13" s="22">
        <f t="shared" si="4"/>
        <v>8.1526733750981087E-2</v>
      </c>
      <c r="G13" s="32">
        <v>1848760</v>
      </c>
      <c r="H13" s="22">
        <f t="shared" si="5"/>
        <v>8.3362600681264845E-2</v>
      </c>
      <c r="I13" s="18"/>
      <c r="J13" s="23">
        <f t="shared" si="0"/>
        <v>8.2444667216122966E-2</v>
      </c>
      <c r="K13" s="45">
        <f>+SUM($J$4:J13)</f>
        <v>0.69918416096690039</v>
      </c>
      <c r="M13" s="20" t="s">
        <v>9</v>
      </c>
      <c r="N13" s="32">
        <f t="shared" si="9"/>
        <v>585003.36970022798</v>
      </c>
      <c r="O13" s="22">
        <f t="shared" si="1"/>
        <v>8.233755242130518E-2</v>
      </c>
      <c r="P13" s="32">
        <v>512515.47999999957</v>
      </c>
      <c r="Q13" s="22">
        <f t="shared" si="6"/>
        <v>8.0508800375793957E-2</v>
      </c>
      <c r="R13" s="32">
        <v>476218</v>
      </c>
      <c r="S13" s="22">
        <f t="shared" si="7"/>
        <v>8.1022129885287494E-2</v>
      </c>
      <c r="T13" s="18"/>
      <c r="U13" s="23">
        <f t="shared" si="2"/>
        <v>8.0765465130540726E-2</v>
      </c>
      <c r="V13" s="45">
        <f>+SUM($U$4:U13)</f>
        <v>0.69742932824031756</v>
      </c>
    </row>
    <row r="14" spans="2:22" ht="14.45" x14ac:dyDescent="0.3">
      <c r="B14" s="20" t="s">
        <v>10</v>
      </c>
      <c r="C14" s="32">
        <f t="shared" si="8"/>
        <v>2031411.1228020268</v>
      </c>
      <c r="D14" s="22">
        <f t="shared" si="3"/>
        <v>8.2233237623205543E-2</v>
      </c>
      <c r="E14" s="32">
        <v>1927275.9600000002</v>
      </c>
      <c r="F14" s="22">
        <f t="shared" si="4"/>
        <v>8.3486110894459981E-2</v>
      </c>
      <c r="G14" s="32">
        <v>1857246</v>
      </c>
      <c r="H14" s="22">
        <f t="shared" si="5"/>
        <v>8.3745243657844387E-2</v>
      </c>
      <c r="I14" s="18"/>
      <c r="J14" s="23">
        <f t="shared" si="0"/>
        <v>8.3615677276152184E-2</v>
      </c>
      <c r="K14" s="45">
        <f>+SUM($J$4:J14)</f>
        <v>0.78279983824305255</v>
      </c>
      <c r="M14" s="20" t="s">
        <v>10</v>
      </c>
      <c r="N14" s="32">
        <f t="shared" si="9"/>
        <v>585003.36970022798</v>
      </c>
      <c r="O14" s="22">
        <f t="shared" si="1"/>
        <v>8.233755242130518E-2</v>
      </c>
      <c r="P14" s="32">
        <v>521013</v>
      </c>
      <c r="Q14" s="22">
        <f t="shared" si="6"/>
        <v>8.1843638381797895E-2</v>
      </c>
      <c r="R14" s="32">
        <v>481122</v>
      </c>
      <c r="S14" s="22">
        <f t="shared" si="7"/>
        <v>8.1856479962263695E-2</v>
      </c>
      <c r="T14" s="18"/>
      <c r="U14" s="23">
        <f t="shared" si="2"/>
        <v>8.1850059172030795E-2</v>
      </c>
      <c r="V14" s="45">
        <f>+SUM($U$4:U14)</f>
        <v>0.77927938741234837</v>
      </c>
    </row>
    <row r="15" spans="2:22" ht="14.45" x14ac:dyDescent="0.3">
      <c r="B15" s="20" t="s">
        <v>11</v>
      </c>
      <c r="C15" s="33">
        <f>+AVERAGE(C7:C14)*AVERAGE(E18:G18)</f>
        <v>5315515.3237750195</v>
      </c>
      <c r="D15" s="22">
        <f t="shared" si="3"/>
        <v>0.21517654885479365</v>
      </c>
      <c r="E15" s="33">
        <v>5009882.9100000029</v>
      </c>
      <c r="F15" s="25">
        <f t="shared" si="4"/>
        <v>0.21701907193016617</v>
      </c>
      <c r="G15" s="33">
        <v>4820936</v>
      </c>
      <c r="H15" s="25">
        <f t="shared" si="5"/>
        <v>0.21738125158372865</v>
      </c>
      <c r="I15" s="18"/>
      <c r="J15" s="23">
        <f t="shared" si="0"/>
        <v>0.2172001617569474</v>
      </c>
      <c r="K15" s="24">
        <f>+SUM($J$4:J15)</f>
        <v>1</v>
      </c>
      <c r="M15" s="20" t="s">
        <v>11</v>
      </c>
      <c r="N15" s="33">
        <f>+AVERAGE(N7:N14)*AVERAGE(P18:R18)</f>
        <v>1540372.3790916197</v>
      </c>
      <c r="O15" s="22">
        <f t="shared" si="1"/>
        <v>0.21680301017202394</v>
      </c>
      <c r="P15" s="33">
        <v>1396865</v>
      </c>
      <c r="Q15" s="25">
        <f t="shared" si="6"/>
        <v>0.21942737307550889</v>
      </c>
      <c r="R15" s="33">
        <v>1304915</v>
      </c>
      <c r="S15" s="25">
        <f t="shared" si="7"/>
        <v>0.22201385209979449</v>
      </c>
      <c r="T15" s="18"/>
      <c r="U15" s="23">
        <f t="shared" si="2"/>
        <v>0.22072061258765169</v>
      </c>
      <c r="V15" s="24">
        <f>+SUM($U$4:U15)</f>
        <v>1</v>
      </c>
    </row>
    <row r="16" spans="2:22" ht="14.45" x14ac:dyDescent="0.3">
      <c r="B16" s="20" t="s">
        <v>12</v>
      </c>
      <c r="C16" s="32">
        <v>24703042</v>
      </c>
      <c r="D16" s="26"/>
      <c r="E16" s="21">
        <f>SUM(E4:E15)</f>
        <v>23084989.100000005</v>
      </c>
      <c r="F16" s="26"/>
      <c r="G16" s="21">
        <f>SUM(G4:G15)</f>
        <v>22177331.140000001</v>
      </c>
      <c r="H16" s="26"/>
      <c r="I16" s="18"/>
      <c r="J16" s="18"/>
      <c r="K16" s="19"/>
      <c r="M16" s="20" t="s">
        <v>12</v>
      </c>
      <c r="N16" s="32">
        <v>7104940</v>
      </c>
      <c r="O16" s="26"/>
      <c r="P16" s="21">
        <f>SUM(P4:P15)</f>
        <v>6365955.9899999974</v>
      </c>
      <c r="Q16" s="26"/>
      <c r="R16" s="21">
        <f>SUM(R4:R15)</f>
        <v>5877628.75</v>
      </c>
      <c r="S16" s="26"/>
      <c r="T16" s="18"/>
      <c r="U16" s="18"/>
      <c r="V16" s="19"/>
    </row>
    <row r="17" spans="2:22" ht="14.45" x14ac:dyDescent="0.3">
      <c r="B17" s="20" t="s">
        <v>13</v>
      </c>
      <c r="C17" s="41">
        <f>+SUM(C4:C15)</f>
        <v>24530774.623389207</v>
      </c>
      <c r="D17" s="47" t="s">
        <v>58</v>
      </c>
      <c r="E17" s="44">
        <f>AVERAGE(E8:E14)/E7</f>
        <v>0.99966053493571927</v>
      </c>
      <c r="F17" s="47"/>
      <c r="G17" s="44">
        <f>AVERAGE(G8:G14)/G7</f>
        <v>1.0052021955887034</v>
      </c>
      <c r="H17" s="26"/>
      <c r="I17" s="18"/>
      <c r="J17" s="18"/>
      <c r="K17" s="19"/>
      <c r="M17" s="20" t="s">
        <v>13</v>
      </c>
      <c r="N17" s="41">
        <f>+SUM(N4:N15)</f>
        <v>6988903.7769932151</v>
      </c>
      <c r="O17" s="47" t="s">
        <v>58</v>
      </c>
      <c r="P17" s="44">
        <f>AVERAGE(P8:P14)/P7</f>
        <v>1.0404558523030738</v>
      </c>
      <c r="Q17" s="47"/>
      <c r="R17" s="44">
        <f>AVERAGE(R8:R14)/R7</f>
        <v>1.0474810092076487</v>
      </c>
      <c r="S17" s="26"/>
      <c r="T17" s="18"/>
      <c r="U17" s="18"/>
      <c r="V17" s="19"/>
    </row>
    <row r="18" spans="2:22" ht="14.45" x14ac:dyDescent="0.3">
      <c r="B18" s="27" t="s">
        <v>14</v>
      </c>
      <c r="C18" s="7">
        <f>+C17-C16</f>
        <v>-172267.37661079317</v>
      </c>
      <c r="D18" s="48" t="s">
        <v>37</v>
      </c>
      <c r="E18" s="46">
        <f>+(E15/(AVERAGE(E7:E14)))</f>
        <v>2.6167944223222368</v>
      </c>
      <c r="F18" s="48"/>
      <c r="G18" s="46">
        <f>+(G15/(AVERAGE(G7:G14)))</f>
        <v>2.6181157634355001</v>
      </c>
      <c r="H18" s="29"/>
      <c r="I18" s="30"/>
      <c r="J18" s="30"/>
      <c r="K18" s="31"/>
      <c r="M18" s="27" t="s">
        <v>14</v>
      </c>
      <c r="N18" s="7">
        <f>+N17-N16</f>
        <v>-116036.22300678492</v>
      </c>
      <c r="O18" s="48" t="s">
        <v>37</v>
      </c>
      <c r="P18" s="46">
        <f>+(P15/(AVERAGE(P7:P14)))</f>
        <v>2.6292660064001914</v>
      </c>
      <c r="Q18" s="48"/>
      <c r="R18" s="46">
        <f>+(R15/(AVERAGE(R7:R14)))</f>
        <v>2.6648050684646929</v>
      </c>
      <c r="S18" s="29"/>
      <c r="T18" s="30"/>
      <c r="U18" s="30"/>
      <c r="V18" s="31"/>
    </row>
    <row r="21" spans="2:22" ht="15.75" x14ac:dyDescent="0.25">
      <c r="B21" s="58" t="s">
        <v>17</v>
      </c>
      <c r="C21" s="59"/>
      <c r="D21" s="59"/>
      <c r="E21" s="59"/>
      <c r="F21" s="59"/>
      <c r="G21" s="59"/>
      <c r="H21" s="59"/>
      <c r="I21" s="59"/>
      <c r="J21" s="59"/>
      <c r="K21" s="60"/>
      <c r="M21" s="58" t="s">
        <v>18</v>
      </c>
      <c r="N21" s="59"/>
      <c r="O21" s="59"/>
      <c r="P21" s="59"/>
      <c r="Q21" s="59"/>
      <c r="R21" s="59"/>
      <c r="S21" s="59"/>
      <c r="T21" s="59"/>
      <c r="U21" s="59"/>
      <c r="V21" s="60"/>
    </row>
    <row r="22" spans="2:22" ht="14.45" customHeight="1" x14ac:dyDescent="0.25">
      <c r="B22" s="17"/>
      <c r="C22" s="56" t="s">
        <v>60</v>
      </c>
      <c r="D22" s="57"/>
      <c r="E22" s="56" t="s">
        <v>61</v>
      </c>
      <c r="F22" s="57"/>
      <c r="G22" s="56" t="s">
        <v>62</v>
      </c>
      <c r="H22" s="57"/>
      <c r="I22" s="18"/>
      <c r="J22" s="18"/>
      <c r="K22" s="19"/>
      <c r="M22" s="17"/>
      <c r="N22" s="56" t="s">
        <v>60</v>
      </c>
      <c r="O22" s="57"/>
      <c r="P22" s="56" t="s">
        <v>61</v>
      </c>
      <c r="Q22" s="57"/>
      <c r="R22" s="56" t="s">
        <v>62</v>
      </c>
      <c r="S22" s="57"/>
      <c r="T22" s="18"/>
      <c r="U22" s="18"/>
      <c r="V22" s="19"/>
    </row>
    <row r="23" spans="2:22" x14ac:dyDescent="0.25">
      <c r="B23" s="20" t="s">
        <v>0</v>
      </c>
      <c r="C23" s="32">
        <v>139598.64000000001</v>
      </c>
      <c r="D23" s="22">
        <f>+C23/$C$35</f>
        <v>2.5836839509280347E-2</v>
      </c>
      <c r="E23" s="32">
        <v>147497.80999999997</v>
      </c>
      <c r="F23" s="22">
        <f>+E23/$E$35</f>
        <v>2.7280535775779133E-2</v>
      </c>
      <c r="G23" s="32">
        <v>186215.47999999998</v>
      </c>
      <c r="H23" s="22">
        <f>+G23/$G$35</f>
        <v>4.2474811365872098E-2</v>
      </c>
      <c r="I23" s="18"/>
      <c r="J23" s="23">
        <f t="shared" ref="J23:J34" si="10">AVERAGE(F23,H23)</f>
        <v>3.4877673570825614E-2</v>
      </c>
      <c r="K23" s="24">
        <f>+J23</f>
        <v>3.4877673570825614E-2</v>
      </c>
      <c r="M23" s="20" t="s">
        <v>0</v>
      </c>
      <c r="N23" s="32">
        <v>380933.52999999985</v>
      </c>
      <c r="O23" s="22">
        <f>+N23/$N$35</f>
        <v>4.7722928454104876E-2</v>
      </c>
      <c r="P23" s="32">
        <v>454699.01999999996</v>
      </c>
      <c r="Q23" s="22">
        <f>+P23/$P$35</f>
        <v>5.8155857886688408E-2</v>
      </c>
      <c r="R23" s="32">
        <v>251341.66999999998</v>
      </c>
      <c r="S23" s="22">
        <f>+R23/$R$35</f>
        <v>3.5720642786351023E-2</v>
      </c>
      <c r="T23" s="18"/>
      <c r="U23" s="23">
        <f t="shared" ref="U23:U34" si="11">AVERAGE(Q23,S23)</f>
        <v>4.6938250336519716E-2</v>
      </c>
      <c r="V23" s="24">
        <f>+U23</f>
        <v>4.6938250336519716E-2</v>
      </c>
    </row>
    <row r="24" spans="2:22" ht="14.45" x14ac:dyDescent="0.3">
      <c r="B24" s="20" t="s">
        <v>1</v>
      </c>
      <c r="C24" s="32">
        <v>186664.79</v>
      </c>
      <c r="D24" s="22">
        <f t="shared" ref="D24:D34" si="12">+C24/$C$35</f>
        <v>3.4547816663998442E-2</v>
      </c>
      <c r="E24" s="32">
        <v>104824.26999999999</v>
      </c>
      <c r="F24" s="22">
        <f t="shared" ref="F24:F34" si="13">+E24/$E$35</f>
        <v>1.9387828523724737E-2</v>
      </c>
      <c r="G24" s="32">
        <v>133249.76</v>
      </c>
      <c r="H24" s="22">
        <f t="shared" ref="H24:H34" si="14">+G24/$G$35</f>
        <v>3.0393597892869755E-2</v>
      </c>
      <c r="I24" s="18"/>
      <c r="J24" s="23">
        <f t="shared" si="10"/>
        <v>2.4890713208297246E-2</v>
      </c>
      <c r="K24" s="24">
        <f>+SUM($J$23:J24)</f>
        <v>5.9768386779122856E-2</v>
      </c>
      <c r="M24" s="20" t="s">
        <v>1</v>
      </c>
      <c r="N24" s="32">
        <v>683393.95000000007</v>
      </c>
      <c r="O24" s="22">
        <f t="shared" ref="O24:O34" si="15">+N24/$N$35</f>
        <v>8.5614833070268556E-2</v>
      </c>
      <c r="P24" s="32">
        <v>585334.83000000007</v>
      </c>
      <c r="Q24" s="22">
        <f t="shared" ref="Q24:Q34" si="16">+P24/$P$35</f>
        <v>7.486413581803833E-2</v>
      </c>
      <c r="R24" s="32">
        <v>429376.07999999984</v>
      </c>
      <c r="S24" s="22">
        <f t="shared" ref="S24:S34" si="17">+R24/$R$35</f>
        <v>6.1022868092997368E-2</v>
      </c>
      <c r="T24" s="18"/>
      <c r="U24" s="23">
        <f t="shared" si="11"/>
        <v>6.7943501955517849E-2</v>
      </c>
      <c r="V24" s="24">
        <f>+SUM($U$23:U24)</f>
        <v>0.11488175229203756</v>
      </c>
    </row>
    <row r="25" spans="2:22" ht="14.45" x14ac:dyDescent="0.3">
      <c r="B25" s="20" t="s">
        <v>2</v>
      </c>
      <c r="C25" s="32">
        <v>432754.37999999995</v>
      </c>
      <c r="D25" s="22">
        <f t="shared" si="12"/>
        <v>8.009394262722129E-2</v>
      </c>
      <c r="E25" s="32">
        <v>239557.57000000004</v>
      </c>
      <c r="F25" s="22">
        <f t="shared" si="13"/>
        <v>4.4307497573989177E-2</v>
      </c>
      <c r="G25" s="32">
        <v>205620.79</v>
      </c>
      <c r="H25" s="22">
        <f t="shared" si="14"/>
        <v>4.6901064659885423E-2</v>
      </c>
      <c r="I25" s="18"/>
      <c r="J25" s="23">
        <f t="shared" si="10"/>
        <v>4.5604281116937304E-2</v>
      </c>
      <c r="K25" s="24">
        <f>+SUM($J$23:J25)</f>
        <v>0.10537266789606016</v>
      </c>
      <c r="M25" s="20" t="s">
        <v>2</v>
      </c>
      <c r="N25" s="32">
        <v>866500.44000000018</v>
      </c>
      <c r="O25" s="22">
        <f t="shared" si="15"/>
        <v>0.10855421024127337</v>
      </c>
      <c r="P25" s="32">
        <v>666616.08000000019</v>
      </c>
      <c r="Q25" s="22">
        <f t="shared" si="16"/>
        <v>8.5259981456439746E-2</v>
      </c>
      <c r="R25" s="32">
        <v>690348.11999999976</v>
      </c>
      <c r="S25" s="22">
        <f t="shared" si="17"/>
        <v>9.8112177709127904E-2</v>
      </c>
      <c r="T25" s="18"/>
      <c r="U25" s="23">
        <f t="shared" si="11"/>
        <v>9.1686079582783825E-2</v>
      </c>
      <c r="V25" s="24">
        <f>+SUM($U$23:U25)</f>
        <v>0.20656783187482139</v>
      </c>
    </row>
    <row r="26" spans="2:22" ht="14.45" x14ac:dyDescent="0.3">
      <c r="B26" s="20" t="s">
        <v>3</v>
      </c>
      <c r="C26" s="32">
        <v>566863.49000000011</v>
      </c>
      <c r="D26" s="22">
        <f t="shared" si="12"/>
        <v>0.10491478294344807</v>
      </c>
      <c r="E26" s="32">
        <v>685139.05999999994</v>
      </c>
      <c r="F26" s="22">
        <f t="shared" si="13"/>
        <v>0.12672025867850978</v>
      </c>
      <c r="G26" s="32">
        <v>445258.42000000004</v>
      </c>
      <c r="H26" s="22">
        <f t="shared" si="14"/>
        <v>0.10156119887866602</v>
      </c>
      <c r="I26" s="18"/>
      <c r="J26" s="23">
        <f t="shared" si="10"/>
        <v>0.1141407287785879</v>
      </c>
      <c r="K26" s="24">
        <f>+SUM($J$23:J26)</f>
        <v>0.21951339667464806</v>
      </c>
      <c r="M26" s="20" t="s">
        <v>3</v>
      </c>
      <c r="N26" s="32">
        <v>848450.96000000008</v>
      </c>
      <c r="O26" s="22">
        <f t="shared" si="15"/>
        <v>0.10629299148567105</v>
      </c>
      <c r="P26" s="32">
        <v>753524.52000000025</v>
      </c>
      <c r="Q26" s="22">
        <f t="shared" si="16"/>
        <v>9.6375542879452686E-2</v>
      </c>
      <c r="R26" s="32">
        <v>794059.85</v>
      </c>
      <c r="S26" s="22">
        <f t="shared" si="17"/>
        <v>0.11285167418849996</v>
      </c>
      <c r="T26" s="18"/>
      <c r="U26" s="23">
        <f t="shared" si="11"/>
        <v>0.10461360853397633</v>
      </c>
      <c r="V26" s="24">
        <f>+SUM($U$23:U26)</f>
        <v>0.31118144040879769</v>
      </c>
    </row>
    <row r="27" spans="2:22" ht="14.45" x14ac:dyDescent="0.3">
      <c r="B27" s="20" t="s">
        <v>4</v>
      </c>
      <c r="C27" s="32">
        <v>551238</v>
      </c>
      <c r="D27" s="22">
        <f t="shared" si="12"/>
        <v>0.10202282584856615</v>
      </c>
      <c r="E27" s="32">
        <v>436842.97999999992</v>
      </c>
      <c r="F27" s="22">
        <f t="shared" si="13"/>
        <v>8.0796525346972736E-2</v>
      </c>
      <c r="G27" s="32">
        <v>372188.05</v>
      </c>
      <c r="H27" s="22">
        <f t="shared" si="14"/>
        <v>8.4894216186440427E-2</v>
      </c>
      <c r="I27" s="18"/>
      <c r="J27" s="23">
        <f t="shared" si="10"/>
        <v>8.2845370766706589E-2</v>
      </c>
      <c r="K27" s="24">
        <f>+SUM($J$23:J27)</f>
        <v>0.30235876744135465</v>
      </c>
      <c r="M27" s="20" t="s">
        <v>4</v>
      </c>
      <c r="N27" s="32">
        <v>596280</v>
      </c>
      <c r="O27" s="22">
        <f t="shared" si="15"/>
        <v>7.4701294419038583E-2</v>
      </c>
      <c r="P27" s="32">
        <v>646096.98999999987</v>
      </c>
      <c r="Q27" s="22">
        <f t="shared" si="16"/>
        <v>8.263559646875232E-2</v>
      </c>
      <c r="R27" s="32">
        <v>554803.72999999986</v>
      </c>
      <c r="S27" s="22">
        <f t="shared" si="17"/>
        <v>7.8848628068179605E-2</v>
      </c>
      <c r="T27" s="18"/>
      <c r="U27" s="23">
        <f t="shared" si="11"/>
        <v>8.0742112268465963E-2</v>
      </c>
      <c r="V27" s="24">
        <f>+SUM($U$23:U27)</f>
        <v>0.39192355267726364</v>
      </c>
    </row>
    <row r="28" spans="2:22" ht="14.45" x14ac:dyDescent="0.3">
      <c r="B28" s="20" t="s">
        <v>5</v>
      </c>
      <c r="C28" s="32">
        <v>0</v>
      </c>
      <c r="D28" s="22">
        <f t="shared" si="12"/>
        <v>0</v>
      </c>
      <c r="E28" s="32">
        <v>660693.13000000012</v>
      </c>
      <c r="F28" s="22">
        <f t="shared" si="13"/>
        <v>0.12219884871359446</v>
      </c>
      <c r="G28" s="32">
        <v>412212.05000000005</v>
      </c>
      <c r="H28" s="22">
        <f t="shared" si="14"/>
        <v>9.4023488629889643E-2</v>
      </c>
      <c r="I28" s="18"/>
      <c r="J28" s="23">
        <f t="shared" si="10"/>
        <v>0.10811116867174206</v>
      </c>
      <c r="K28" s="24">
        <f>+SUM($J$23:J28)</f>
        <v>0.41046993611309668</v>
      </c>
      <c r="M28" s="20" t="s">
        <v>5</v>
      </c>
      <c r="N28" s="32">
        <v>0</v>
      </c>
      <c r="O28" s="22">
        <f t="shared" si="15"/>
        <v>0</v>
      </c>
      <c r="P28" s="32">
        <v>809818.14999999967</v>
      </c>
      <c r="Q28" s="22">
        <f t="shared" si="16"/>
        <v>0.10357547998555375</v>
      </c>
      <c r="R28" s="32">
        <v>493034.06999999995</v>
      </c>
      <c r="S28" s="22">
        <f t="shared" si="17"/>
        <v>7.0069932677581021E-2</v>
      </c>
      <c r="T28" s="18"/>
      <c r="U28" s="23">
        <f t="shared" si="11"/>
        <v>8.6822706331567384E-2</v>
      </c>
      <c r="V28" s="24">
        <f>+SUM($U$23:U28)</f>
        <v>0.47874625900883105</v>
      </c>
    </row>
    <row r="29" spans="2:22" ht="14.45" x14ac:dyDescent="0.3">
      <c r="B29" s="20" t="s">
        <v>6</v>
      </c>
      <c r="C29" s="32">
        <v>0</v>
      </c>
      <c r="D29" s="22">
        <f t="shared" si="12"/>
        <v>0</v>
      </c>
      <c r="E29" s="32">
        <v>468908.64999999997</v>
      </c>
      <c r="F29" s="22">
        <f t="shared" si="13"/>
        <v>8.6727248369974419E-2</v>
      </c>
      <c r="G29" s="32">
        <v>541010.91</v>
      </c>
      <c r="H29" s="22">
        <f t="shared" si="14"/>
        <v>0.12340185869149445</v>
      </c>
      <c r="I29" s="18"/>
      <c r="J29" s="23">
        <f t="shared" si="10"/>
        <v>0.10506455353073443</v>
      </c>
      <c r="K29" s="24">
        <f>+SUM($J$23:J29)</f>
        <v>0.51553448964383108</v>
      </c>
      <c r="M29" s="20" t="s">
        <v>6</v>
      </c>
      <c r="N29" s="32">
        <v>0</v>
      </c>
      <c r="O29" s="22">
        <f t="shared" si="15"/>
        <v>0</v>
      </c>
      <c r="P29" s="32">
        <v>613398.36</v>
      </c>
      <c r="Q29" s="22">
        <f t="shared" si="16"/>
        <v>7.8453452246472266E-2</v>
      </c>
      <c r="R29" s="32">
        <v>505163.51000000018</v>
      </c>
      <c r="S29" s="22">
        <f t="shared" si="17"/>
        <v>7.1793766984238103E-2</v>
      </c>
      <c r="T29" s="18"/>
      <c r="U29" s="23">
        <f t="shared" si="11"/>
        <v>7.5123609615355191E-2</v>
      </c>
      <c r="V29" s="24">
        <f>+SUM($U$23:U29)</f>
        <v>0.5538698686241863</v>
      </c>
    </row>
    <row r="30" spans="2:22" ht="14.45" x14ac:dyDescent="0.3">
      <c r="B30" s="20" t="s">
        <v>7</v>
      </c>
      <c r="C30" s="32">
        <v>0</v>
      </c>
      <c r="D30" s="22">
        <f t="shared" si="12"/>
        <v>0</v>
      </c>
      <c r="E30" s="32">
        <v>280526.51</v>
      </c>
      <c r="F30" s="22">
        <f t="shared" si="13"/>
        <v>5.1884929627832879E-2</v>
      </c>
      <c r="G30" s="32">
        <v>293459.53000000009</v>
      </c>
      <c r="H30" s="22">
        <f t="shared" si="14"/>
        <v>6.6936638029596082E-2</v>
      </c>
      <c r="I30" s="18"/>
      <c r="J30" s="23">
        <f t="shared" si="10"/>
        <v>5.9410783828714481E-2</v>
      </c>
      <c r="K30" s="24">
        <f>+SUM($J$23:J30)</f>
        <v>0.57494527347254554</v>
      </c>
      <c r="M30" s="20" t="s">
        <v>7</v>
      </c>
      <c r="N30" s="32">
        <v>0</v>
      </c>
      <c r="O30" s="22">
        <f t="shared" si="15"/>
        <v>0</v>
      </c>
      <c r="P30" s="32">
        <v>545040.84000000008</v>
      </c>
      <c r="Q30" s="22">
        <f t="shared" si="16"/>
        <v>6.9710547503448073E-2</v>
      </c>
      <c r="R30" s="32">
        <v>523627.32000000007</v>
      </c>
      <c r="S30" s="22">
        <f t="shared" si="17"/>
        <v>7.441784106429436E-2</v>
      </c>
      <c r="T30" s="18"/>
      <c r="U30" s="23">
        <f t="shared" si="11"/>
        <v>7.2064194283871216E-2</v>
      </c>
      <c r="V30" s="24">
        <f>+SUM($U$23:U30)</f>
        <v>0.62593406290805753</v>
      </c>
    </row>
    <row r="31" spans="2:22" ht="14.45" x14ac:dyDescent="0.3">
      <c r="B31" s="20" t="s">
        <v>8</v>
      </c>
      <c r="C31" s="32">
        <v>0</v>
      </c>
      <c r="D31" s="22">
        <f t="shared" si="12"/>
        <v>0</v>
      </c>
      <c r="E31" s="32">
        <v>960304.55999999994</v>
      </c>
      <c r="F31" s="22">
        <f t="shared" si="13"/>
        <v>0.17761363985488221</v>
      </c>
      <c r="G31" s="32">
        <v>451818.43000000011</v>
      </c>
      <c r="H31" s="22">
        <f t="shared" si="14"/>
        <v>0.10305750405860185</v>
      </c>
      <c r="I31" s="18"/>
      <c r="J31" s="23">
        <f t="shared" si="10"/>
        <v>0.14033557195674204</v>
      </c>
      <c r="K31" s="24">
        <f>+SUM($J$23:J31)</f>
        <v>0.7152808454292876</v>
      </c>
      <c r="M31" s="20" t="s">
        <v>8</v>
      </c>
      <c r="N31" s="32">
        <v>0</v>
      </c>
      <c r="O31" s="22">
        <f t="shared" si="15"/>
        <v>0</v>
      </c>
      <c r="P31" s="32">
        <v>749908.72999999986</v>
      </c>
      <c r="Q31" s="22">
        <f t="shared" si="16"/>
        <v>9.5913084505585666E-2</v>
      </c>
      <c r="R31" s="32">
        <v>531730.06999999995</v>
      </c>
      <c r="S31" s="22">
        <f t="shared" si="17"/>
        <v>7.5569402754550902E-2</v>
      </c>
      <c r="T31" s="18"/>
      <c r="U31" s="23">
        <f t="shared" si="11"/>
        <v>8.5741243630068284E-2</v>
      </c>
      <c r="V31" s="24">
        <f>+SUM($U$23:U31)</f>
        <v>0.71167530653812583</v>
      </c>
    </row>
    <row r="32" spans="2:22" ht="14.45" x14ac:dyDescent="0.3">
      <c r="B32" s="20" t="s">
        <v>9</v>
      </c>
      <c r="C32" s="32">
        <v>0</v>
      </c>
      <c r="D32" s="22">
        <f t="shared" si="12"/>
        <v>0</v>
      </c>
      <c r="E32" s="32">
        <v>258436.62000000002</v>
      </c>
      <c r="F32" s="22">
        <f t="shared" si="13"/>
        <v>4.7799282292268874E-2</v>
      </c>
      <c r="G32" s="32">
        <v>387003.5500000001</v>
      </c>
      <c r="H32" s="22">
        <f t="shared" si="14"/>
        <v>8.8273556979112891E-2</v>
      </c>
      <c r="I32" s="18"/>
      <c r="J32" s="23">
        <f t="shared" si="10"/>
        <v>6.8036419635690876E-2</v>
      </c>
      <c r="K32" s="24">
        <f>+SUM($J$23:J32)</f>
        <v>0.78331726506497845</v>
      </c>
      <c r="M32" s="20" t="s">
        <v>9</v>
      </c>
      <c r="N32" s="32">
        <v>0</v>
      </c>
      <c r="O32" s="22">
        <f t="shared" si="15"/>
        <v>0</v>
      </c>
      <c r="P32" s="32">
        <v>707249.15999999992</v>
      </c>
      <c r="Q32" s="22">
        <f t="shared" si="16"/>
        <v>9.0456939272575851E-2</v>
      </c>
      <c r="R32" s="32">
        <v>619539.99</v>
      </c>
      <c r="S32" s="22">
        <f t="shared" si="17"/>
        <v>8.8048936233492386E-2</v>
      </c>
      <c r="T32" s="18"/>
      <c r="U32" s="23">
        <f t="shared" si="11"/>
        <v>8.9252937753034112E-2</v>
      </c>
      <c r="V32" s="24">
        <f>+SUM($U$23:U32)</f>
        <v>0.80092824429115994</v>
      </c>
    </row>
    <row r="33" spans="2:22" x14ac:dyDescent="0.25">
      <c r="B33" s="20" t="s">
        <v>10</v>
      </c>
      <c r="C33" s="32">
        <v>0</v>
      </c>
      <c r="D33" s="22">
        <f t="shared" si="12"/>
        <v>0</v>
      </c>
      <c r="E33" s="32">
        <v>547905.55999999982</v>
      </c>
      <c r="F33" s="22">
        <f t="shared" si="13"/>
        <v>0.10133816380953926</v>
      </c>
      <c r="G33" s="32">
        <v>448328.83000000007</v>
      </c>
      <c r="H33" s="22">
        <f t="shared" si="14"/>
        <v>0.10226154390672647</v>
      </c>
      <c r="I33" s="18"/>
      <c r="J33" s="23">
        <f t="shared" si="10"/>
        <v>0.10179985385813287</v>
      </c>
      <c r="K33" s="24">
        <f>+SUM($J$23:J33)</f>
        <v>0.88511711892311129</v>
      </c>
      <c r="M33" s="20" t="s">
        <v>10</v>
      </c>
      <c r="N33" s="32">
        <v>0</v>
      </c>
      <c r="O33" s="22">
        <f t="shared" si="15"/>
        <v>0</v>
      </c>
      <c r="P33" s="32">
        <v>596139.0900000002</v>
      </c>
      <c r="Q33" s="22">
        <f t="shared" si="16"/>
        <v>7.6245997184554673E-2</v>
      </c>
      <c r="R33" s="32">
        <v>683605.39999999979</v>
      </c>
      <c r="S33" s="22">
        <f t="shared" si="17"/>
        <v>9.7153903291167756E-2</v>
      </c>
      <c r="T33" s="18"/>
      <c r="U33" s="23">
        <f t="shared" si="11"/>
        <v>8.6699950237861215E-2</v>
      </c>
      <c r="V33" s="24">
        <f>+SUM($U$23:U33)</f>
        <v>0.8876281945290212</v>
      </c>
    </row>
    <row r="34" spans="2:22" x14ac:dyDescent="0.25">
      <c r="B34" s="20" t="s">
        <v>11</v>
      </c>
      <c r="C34" s="33">
        <v>0</v>
      </c>
      <c r="D34" s="22">
        <f t="shared" si="12"/>
        <v>0</v>
      </c>
      <c r="E34" s="33">
        <v>616068.31000000006</v>
      </c>
      <c r="F34" s="25">
        <f t="shared" si="13"/>
        <v>0.11394524143293241</v>
      </c>
      <c r="G34" s="33">
        <v>507773.27000000014</v>
      </c>
      <c r="H34" s="25">
        <f t="shared" si="14"/>
        <v>0.11582052072084474</v>
      </c>
      <c r="I34" s="18"/>
      <c r="J34" s="23">
        <f t="shared" si="10"/>
        <v>0.11488288107688857</v>
      </c>
      <c r="K34" s="24">
        <f>+SUM($J$23:J34)</f>
        <v>0.99999999999999989</v>
      </c>
      <c r="M34" s="20" t="s">
        <v>11</v>
      </c>
      <c r="N34" s="33">
        <v>0</v>
      </c>
      <c r="O34" s="22">
        <f t="shared" si="15"/>
        <v>0</v>
      </c>
      <c r="P34" s="33">
        <v>690802.24999999953</v>
      </c>
      <c r="Q34" s="25">
        <f t="shared" si="16"/>
        <v>8.8353384792438247E-2</v>
      </c>
      <c r="R34" s="33">
        <v>959684.50000000047</v>
      </c>
      <c r="S34" s="25">
        <f t="shared" si="17"/>
        <v>0.13639022614951951</v>
      </c>
      <c r="T34" s="18"/>
      <c r="U34" s="23">
        <f t="shared" si="11"/>
        <v>0.11237180547097889</v>
      </c>
      <c r="V34" s="24">
        <f>+SUM($U$23:U34)</f>
        <v>1</v>
      </c>
    </row>
    <row r="35" spans="2:22" x14ac:dyDescent="0.25">
      <c r="B35" s="20" t="s">
        <v>12</v>
      </c>
      <c r="C35" s="32">
        <v>5403085</v>
      </c>
      <c r="D35" s="26"/>
      <c r="E35" s="21">
        <f>SUM(E23:E34)</f>
        <v>5406705.0299999993</v>
      </c>
      <c r="F35" s="26"/>
      <c r="G35" s="21">
        <f>SUM(G23:G34)</f>
        <v>4384139.0700000012</v>
      </c>
      <c r="H35" s="26"/>
      <c r="I35" s="18"/>
      <c r="J35" s="18"/>
      <c r="K35" s="19"/>
      <c r="M35" s="20" t="s">
        <v>12</v>
      </c>
      <c r="N35" s="32">
        <v>7982191</v>
      </c>
      <c r="O35" s="26"/>
      <c r="P35" s="21">
        <f>SUM(P23:P34)</f>
        <v>7818628.0199999996</v>
      </c>
      <c r="Q35" s="26"/>
      <c r="R35" s="21">
        <f>SUM(R23:R34)</f>
        <v>7036314.3100000005</v>
      </c>
      <c r="S35" s="26"/>
      <c r="T35" s="18"/>
      <c r="U35" s="18"/>
      <c r="V35" s="19"/>
    </row>
    <row r="36" spans="2:22" x14ac:dyDescent="0.25">
      <c r="B36" s="20" t="s">
        <v>13</v>
      </c>
      <c r="C36" s="41">
        <f>IF(C34&gt;0,SUM(C23:C34)/K34,IF(C33&gt;0,SUM(C23:C33)/K33,IF(C32&gt;0,SUM(C23:C32)/K32,IF(C31&gt;0,SUM(C23:C31)/K31,IF(C30&gt;0,SUM(C23:C30)/K30,IF(C29&gt;0,SUM(C23:C29)/K29,IF(C28&gt;0,SUM(C23:C28)/K28,IF(C27&gt;0,SUM(C23:C27)/K27,IF(C26&gt;0,SUM(C23:C26)/K26,IF(C25&gt;0,SUM(C23:C25)/K25,IF(C24&gt;0,SUM(C23:C24)/K24,IF(C23&gt;0,C23/K23))))))))))))</f>
        <v>6208251.5942392359</v>
      </c>
      <c r="D36" s="26"/>
      <c r="E36" s="21"/>
      <c r="F36" s="26"/>
      <c r="G36" s="21"/>
      <c r="H36" s="26"/>
      <c r="I36" s="18"/>
      <c r="J36" s="18"/>
      <c r="K36" s="19"/>
      <c r="M36" s="20" t="s">
        <v>13</v>
      </c>
      <c r="N36" s="41">
        <f>IF(N34&gt;0,SUM(N23:N34)/V34,IF(N33&gt;0,SUM(N23:N33)/V33,IF(N32&gt;0,SUM(N23:N32)/V32,IF(N31&gt;0,SUM(N23:N31)/V31,IF(N30&gt;0,SUM(N23:N30)/V30,IF(N29&gt;0,SUM(N23:N29)/V29,IF(N28&gt;0,SUM(N23:N28)/V28,IF(N27&gt;0,SUM(N23:N27)/V27,IF(N26&gt;0,SUM(N23:N26)/V26,IF(N25&gt;0,SUM(N23:N25)/V25,IF(N24&gt;0,SUM(N23:N24)/V24,IF(N23&gt;0,N23/V23))))))))))))</f>
        <v>8612799.2485811729</v>
      </c>
      <c r="O36" s="26"/>
      <c r="P36" s="21"/>
      <c r="Q36" s="26"/>
      <c r="R36" s="21"/>
      <c r="S36" s="26"/>
      <c r="T36" s="18"/>
      <c r="U36" s="18"/>
      <c r="V36" s="19"/>
    </row>
    <row r="37" spans="2:22" x14ac:dyDescent="0.25">
      <c r="B37" s="27" t="s">
        <v>14</v>
      </c>
      <c r="C37" s="7">
        <f>+C36-C35</f>
        <v>805166.59423923586</v>
      </c>
      <c r="D37" s="29"/>
      <c r="E37" s="28"/>
      <c r="F37" s="29"/>
      <c r="G37" s="28"/>
      <c r="H37" s="29"/>
      <c r="I37" s="30"/>
      <c r="J37" s="30"/>
      <c r="K37" s="31"/>
      <c r="M37" s="27" t="s">
        <v>14</v>
      </c>
      <c r="N37" s="7">
        <f>+N36-N35</f>
        <v>630608.2485811729</v>
      </c>
      <c r="O37" s="29"/>
      <c r="P37" s="28"/>
      <c r="Q37" s="29"/>
      <c r="R37" s="28"/>
      <c r="S37" s="29"/>
      <c r="T37" s="30"/>
      <c r="U37" s="30"/>
      <c r="V37" s="31"/>
    </row>
    <row r="40" spans="2:22" ht="15.75" x14ac:dyDescent="0.25">
      <c r="B40" s="53" t="s">
        <v>19</v>
      </c>
      <c r="C40" s="54"/>
      <c r="D40" s="54"/>
      <c r="E40" s="54"/>
      <c r="F40" s="54"/>
      <c r="G40" s="54"/>
      <c r="H40" s="54"/>
      <c r="I40" s="54"/>
      <c r="J40" s="54"/>
      <c r="K40" s="55"/>
      <c r="M40" s="53" t="s">
        <v>20</v>
      </c>
      <c r="N40" s="54"/>
      <c r="O40" s="54"/>
      <c r="P40" s="54"/>
      <c r="Q40" s="54"/>
      <c r="R40" s="54"/>
      <c r="S40" s="54"/>
      <c r="T40" s="54"/>
      <c r="U40" s="54"/>
      <c r="V40" s="55"/>
    </row>
    <row r="41" spans="2:22" x14ac:dyDescent="0.25">
      <c r="B41" s="2"/>
      <c r="C41" s="56" t="s">
        <v>60</v>
      </c>
      <c r="D41" s="57"/>
      <c r="E41" s="56" t="s">
        <v>61</v>
      </c>
      <c r="F41" s="57"/>
      <c r="G41" s="56" t="s">
        <v>62</v>
      </c>
      <c r="H41" s="57"/>
      <c r="I41" s="11"/>
      <c r="J41" s="11"/>
      <c r="K41" s="12"/>
      <c r="M41" s="2"/>
      <c r="N41" s="56" t="s">
        <v>60</v>
      </c>
      <c r="O41" s="57"/>
      <c r="P41" s="56" t="s">
        <v>61</v>
      </c>
      <c r="Q41" s="57"/>
      <c r="R41" s="56" t="s">
        <v>62</v>
      </c>
      <c r="S41" s="57"/>
      <c r="T41" s="11"/>
      <c r="U41" s="11"/>
      <c r="V41" s="12"/>
    </row>
    <row r="42" spans="2:22" x14ac:dyDescent="0.25">
      <c r="B42" s="4" t="s">
        <v>0</v>
      </c>
      <c r="C42" s="10">
        <v>836829.35000000009</v>
      </c>
      <c r="D42" s="5">
        <f>+C42/$C$54</f>
        <v>0.12824609237072856</v>
      </c>
      <c r="E42" s="10">
        <v>1779334.5400000003</v>
      </c>
      <c r="F42" s="5">
        <f>+E42/$E$54</f>
        <v>0.22804832317963175</v>
      </c>
      <c r="G42" s="10">
        <v>2352846.91</v>
      </c>
      <c r="H42" s="5">
        <f>+G42/$G$54</f>
        <v>8.5880388169950764E-2</v>
      </c>
      <c r="I42" s="11"/>
      <c r="J42" s="14">
        <f t="shared" ref="J42:J53" si="18">AVERAGE(F42,H42)</f>
        <v>0.15696435567479125</v>
      </c>
      <c r="K42" s="15">
        <f>+J42</f>
        <v>0.15696435567479125</v>
      </c>
      <c r="M42" s="4" t="s">
        <v>0</v>
      </c>
      <c r="N42" s="10">
        <f>+C42+N23+C23+N4+C4</f>
        <v>1916870.57</v>
      </c>
      <c r="O42" s="5">
        <f>+N42/$N$54</f>
        <v>3.706357917742379E-2</v>
      </c>
      <c r="P42" s="10">
        <f>+E42+P23+E23+P4+E4</f>
        <v>2886493.1300000004</v>
      </c>
      <c r="Q42" s="5">
        <f>+P42/$P$54</f>
        <v>5.7182371901556242E-2</v>
      </c>
      <c r="R42" s="10">
        <f>+G42+R23+G23+R4+G4</f>
        <v>3277399.54</v>
      </c>
      <c r="S42" s="5">
        <f>+R42/$R$54</f>
        <v>4.9009893620419041E-2</v>
      </c>
      <c r="T42" s="11"/>
      <c r="U42" s="14">
        <f t="shared" ref="U42:U53" si="19">AVERAGE(Q42,S42)</f>
        <v>5.3096132760987638E-2</v>
      </c>
      <c r="V42" s="15">
        <f>+U42</f>
        <v>5.3096132760987638E-2</v>
      </c>
    </row>
    <row r="43" spans="2:22" x14ac:dyDescent="0.25">
      <c r="B43" s="4" t="s">
        <v>1</v>
      </c>
      <c r="C43" s="10">
        <v>1305702.27</v>
      </c>
      <c r="D43" s="5">
        <f t="shared" ref="D43:D53" si="20">+C43/$C$54</f>
        <v>0.20010198486356859</v>
      </c>
      <c r="E43" s="10">
        <v>1118812.28</v>
      </c>
      <c r="F43" s="5">
        <f t="shared" ref="F43:F53" si="21">+E43/$E$54</f>
        <v>0.14339252044575082</v>
      </c>
      <c r="G43" s="10">
        <v>3761397.84</v>
      </c>
      <c r="H43" s="5">
        <f t="shared" ref="H43:H53" si="22">+G43/$G$54</f>
        <v>0.1372933807073807</v>
      </c>
      <c r="I43" s="11"/>
      <c r="J43" s="14">
        <f t="shared" si="18"/>
        <v>0.14034295057656576</v>
      </c>
      <c r="K43" s="15">
        <f>+SUM($J$42:J43)</f>
        <v>0.29730730625135704</v>
      </c>
      <c r="M43" s="4" t="s">
        <v>1</v>
      </c>
      <c r="N43" s="10">
        <f t="shared" ref="N43:N54" si="23">+C43+N24+C24+N5+C5</f>
        <v>2798177.2100000004</v>
      </c>
      <c r="O43" s="5">
        <f t="shared" ref="O43:O53" si="24">+N43/$N$54</f>
        <v>5.4104050736872557E-2</v>
      </c>
      <c r="P43" s="10">
        <f t="shared" ref="P43:P53" si="25">+E43+P24+E24+P5+E5</f>
        <v>2391308.16</v>
      </c>
      <c r="Q43" s="5">
        <f t="shared" ref="Q43:Q53" si="26">+P43/$P$54</f>
        <v>4.7372595872537608E-2</v>
      </c>
      <c r="R43" s="10">
        <f t="shared" ref="R43:R53" si="27">+G43+R24+G24+R5+G5</f>
        <v>4852918.9099999992</v>
      </c>
      <c r="S43" s="5">
        <f t="shared" ref="S43:S53" si="28">+R43/$R$54</f>
        <v>7.257004726607727E-2</v>
      </c>
      <c r="T43" s="11"/>
      <c r="U43" s="14">
        <f t="shared" si="19"/>
        <v>5.9971321569307443E-2</v>
      </c>
      <c r="V43" s="15">
        <f>+SUM($U$42:U43)</f>
        <v>0.11306745433029508</v>
      </c>
    </row>
    <row r="44" spans="2:22" x14ac:dyDescent="0.25">
      <c r="B44" s="4" t="s">
        <v>2</v>
      </c>
      <c r="C44" s="10">
        <v>399821.69</v>
      </c>
      <c r="D44" s="5">
        <f t="shared" si="20"/>
        <v>6.127362691994586E-2</v>
      </c>
      <c r="E44" s="10">
        <v>799992.74</v>
      </c>
      <c r="F44" s="5">
        <f t="shared" si="21"/>
        <v>0.10253102989440036</v>
      </c>
      <c r="G44" s="10">
        <v>3644611.76</v>
      </c>
      <c r="H44" s="5">
        <f t="shared" si="22"/>
        <v>0.13303061552677364</v>
      </c>
      <c r="I44" s="11"/>
      <c r="J44" s="14">
        <f t="shared" si="18"/>
        <v>0.117780822710587</v>
      </c>
      <c r="K44" s="15">
        <f>+SUM($J$42:J44)</f>
        <v>0.41508812896194403</v>
      </c>
      <c r="M44" s="4" t="s">
        <v>2</v>
      </c>
      <c r="N44" s="10">
        <f t="shared" si="23"/>
        <v>4279191.51</v>
      </c>
      <c r="O44" s="5">
        <f t="shared" si="24"/>
        <v>8.2740147315342558E-2</v>
      </c>
      <c r="P44" s="10">
        <f t="shared" si="25"/>
        <v>4096768.1700000009</v>
      </c>
      <c r="Q44" s="5">
        <f t="shared" si="26"/>
        <v>8.1158315831986072E-2</v>
      </c>
      <c r="R44" s="10">
        <f t="shared" si="27"/>
        <v>6805309.6299999999</v>
      </c>
      <c r="S44" s="5">
        <f t="shared" si="28"/>
        <v>0.10176589608611261</v>
      </c>
      <c r="T44" s="11"/>
      <c r="U44" s="14">
        <f t="shared" si="19"/>
        <v>9.1462105959049342E-2</v>
      </c>
      <c r="V44" s="15">
        <f>+SUM($U$42:U44)</f>
        <v>0.20452956028934444</v>
      </c>
    </row>
    <row r="45" spans="2:22" x14ac:dyDescent="0.25">
      <c r="B45" s="4" t="s">
        <v>3</v>
      </c>
      <c r="C45" s="10">
        <v>367820.89</v>
      </c>
      <c r="D45" s="5">
        <f t="shared" si="20"/>
        <v>5.636942804984503E-2</v>
      </c>
      <c r="E45" s="10">
        <v>546676.36</v>
      </c>
      <c r="F45" s="5">
        <f t="shared" si="21"/>
        <v>7.0064748599745999E-2</v>
      </c>
      <c r="G45" s="10">
        <v>2618717.5</v>
      </c>
      <c r="H45" s="5">
        <f t="shared" si="22"/>
        <v>9.558483148716336E-2</v>
      </c>
      <c r="I45" s="11"/>
      <c r="J45" s="14">
        <f t="shared" si="18"/>
        <v>8.282479004345468E-2</v>
      </c>
      <c r="K45" s="15">
        <f>+SUM($J$42:J45)</f>
        <v>0.49791291900539869</v>
      </c>
      <c r="M45" s="4" t="s">
        <v>3</v>
      </c>
      <c r="N45" s="10">
        <f t="shared" si="23"/>
        <v>4369984.34</v>
      </c>
      <c r="O45" s="5">
        <f t="shared" si="24"/>
        <v>8.4495668682362857E-2</v>
      </c>
      <c r="P45" s="10">
        <f t="shared" si="25"/>
        <v>4413532.3</v>
      </c>
      <c r="Q45" s="5">
        <f t="shared" si="26"/>
        <v>8.743351673181736E-2</v>
      </c>
      <c r="R45" s="10">
        <f t="shared" si="27"/>
        <v>6161220.2200000007</v>
      </c>
      <c r="S45" s="5">
        <f t="shared" si="28"/>
        <v>9.2134249690586964E-2</v>
      </c>
      <c r="T45" s="11"/>
      <c r="U45" s="14">
        <f t="shared" si="19"/>
        <v>8.9783883211202162E-2</v>
      </c>
      <c r="V45" s="15">
        <f>+SUM($U$42:U45)</f>
        <v>0.29431344350054661</v>
      </c>
    </row>
    <row r="46" spans="2:22" x14ac:dyDescent="0.25">
      <c r="B46" s="4" t="s">
        <v>4</v>
      </c>
      <c r="C46" s="10">
        <v>427902</v>
      </c>
      <c r="D46" s="5">
        <f t="shared" si="20"/>
        <v>6.5577001353525052E-2</v>
      </c>
      <c r="E46" s="10">
        <v>432875.50000000006</v>
      </c>
      <c r="F46" s="5">
        <f t="shared" si="21"/>
        <v>5.5479467014980043E-2</v>
      </c>
      <c r="G46" s="10">
        <v>2083114.85</v>
      </c>
      <c r="H46" s="5">
        <f t="shared" si="22"/>
        <v>7.6034998775414919E-2</v>
      </c>
      <c r="I46" s="11"/>
      <c r="J46" s="14">
        <f t="shared" si="18"/>
        <v>6.5757232895197484E-2</v>
      </c>
      <c r="K46" s="15">
        <f>+SUM($J$42:J46)</f>
        <v>0.56367015190059622</v>
      </c>
      <c r="M46" s="4" t="s">
        <v>4</v>
      </c>
      <c r="N46" s="10">
        <f t="shared" si="23"/>
        <v>4191834.4925022544</v>
      </c>
      <c r="O46" s="5">
        <f t="shared" si="24"/>
        <v>8.105105897239237E-2</v>
      </c>
      <c r="P46" s="10">
        <f t="shared" si="25"/>
        <v>3983181.08</v>
      </c>
      <c r="Q46" s="5">
        <f t="shared" si="26"/>
        <v>7.8908118471012062E-2</v>
      </c>
      <c r="R46" s="10">
        <f t="shared" si="27"/>
        <v>5329368.63</v>
      </c>
      <c r="S46" s="5">
        <f t="shared" si="28"/>
        <v>7.9694827082418637E-2</v>
      </c>
      <c r="T46" s="11"/>
      <c r="U46" s="14">
        <f t="shared" si="19"/>
        <v>7.9301472776715343E-2</v>
      </c>
      <c r="V46" s="15">
        <f>+SUM($U$42:U46)</f>
        <v>0.37361491627726195</v>
      </c>
    </row>
    <row r="47" spans="2:22" x14ac:dyDescent="0.25">
      <c r="B47" s="4" t="s">
        <v>5</v>
      </c>
      <c r="C47" s="10">
        <v>0</v>
      </c>
      <c r="D47" s="5">
        <f t="shared" si="20"/>
        <v>0</v>
      </c>
      <c r="E47" s="10">
        <v>1004567.1</v>
      </c>
      <c r="F47" s="5">
        <f t="shared" si="21"/>
        <v>0.12875029261019427</v>
      </c>
      <c r="G47" s="10">
        <v>2862370.8</v>
      </c>
      <c r="H47" s="5">
        <f t="shared" si="22"/>
        <v>0.10447832978233695</v>
      </c>
      <c r="I47" s="11"/>
      <c r="J47" s="14">
        <f t="shared" si="18"/>
        <v>0.11661431119626561</v>
      </c>
      <c r="K47" s="15">
        <f>+SUM($J$42:J47)</f>
        <v>0.68028446309686186</v>
      </c>
      <c r="M47" s="4" t="s">
        <v>5</v>
      </c>
      <c r="N47" s="10">
        <f t="shared" si="23"/>
        <v>2616414.4925022549</v>
      </c>
      <c r="O47" s="5">
        <f t="shared" si="24"/>
        <v>5.0589584514209744E-2</v>
      </c>
      <c r="P47" s="10">
        <f t="shared" si="25"/>
        <v>5036338.8599999994</v>
      </c>
      <c r="Q47" s="5">
        <f t="shared" si="26"/>
        <v>9.9771518151778774E-2</v>
      </c>
      <c r="R47" s="10">
        <f t="shared" si="27"/>
        <v>6176376.9199999999</v>
      </c>
      <c r="S47" s="5">
        <f t="shared" si="28"/>
        <v>9.2360901414177715E-2</v>
      </c>
      <c r="T47" s="11"/>
      <c r="U47" s="14">
        <f t="shared" si="19"/>
        <v>9.6066209782978251E-2</v>
      </c>
      <c r="V47" s="15">
        <f>+SUM($U$42:U47)</f>
        <v>0.46968112606024021</v>
      </c>
    </row>
    <row r="48" spans="2:22" x14ac:dyDescent="0.25">
      <c r="B48" s="4" t="s">
        <v>6</v>
      </c>
      <c r="C48" s="10">
        <v>0</v>
      </c>
      <c r="D48" s="5">
        <f t="shared" si="20"/>
        <v>0</v>
      </c>
      <c r="E48" s="10">
        <v>504731.51</v>
      </c>
      <c r="F48" s="5">
        <f t="shared" si="21"/>
        <v>6.4688888977237263E-2</v>
      </c>
      <c r="G48" s="10">
        <v>451465.25</v>
      </c>
      <c r="H48" s="5">
        <f t="shared" si="22"/>
        <v>1.6478764831853791E-2</v>
      </c>
      <c r="I48" s="11"/>
      <c r="J48" s="14">
        <f t="shared" si="18"/>
        <v>4.0583826904545525E-2</v>
      </c>
      <c r="K48" s="15">
        <f>+SUM($J$42:J48)</f>
        <v>0.7208682900014074</v>
      </c>
      <c r="M48" s="4" t="s">
        <v>6</v>
      </c>
      <c r="N48" s="10">
        <f t="shared" si="23"/>
        <v>2616414.4925022549</v>
      </c>
      <c r="O48" s="5">
        <f t="shared" si="24"/>
        <v>5.0589584514209744E-2</v>
      </c>
      <c r="P48" s="10">
        <f t="shared" si="25"/>
        <v>4001624.25</v>
      </c>
      <c r="Q48" s="5">
        <f t="shared" si="26"/>
        <v>7.9273483693961214E-2</v>
      </c>
      <c r="R48" s="10">
        <f t="shared" si="27"/>
        <v>3799472.4400000004</v>
      </c>
      <c r="S48" s="5">
        <f t="shared" si="28"/>
        <v>5.681691775001408E-2</v>
      </c>
      <c r="T48" s="11"/>
      <c r="U48" s="14">
        <f t="shared" si="19"/>
        <v>6.804520072198765E-2</v>
      </c>
      <c r="V48" s="15">
        <f>+SUM($U$42:U48)</f>
        <v>0.53772632678222787</v>
      </c>
    </row>
    <row r="49" spans="2:22" x14ac:dyDescent="0.25">
      <c r="B49" s="4" t="s">
        <v>7</v>
      </c>
      <c r="C49" s="10">
        <v>0</v>
      </c>
      <c r="D49" s="5">
        <f t="shared" si="20"/>
        <v>0</v>
      </c>
      <c r="E49" s="10">
        <v>233096.64999999997</v>
      </c>
      <c r="F49" s="5">
        <f t="shared" si="21"/>
        <v>2.9874820600790167E-2</v>
      </c>
      <c r="G49" s="10">
        <v>1511110.39</v>
      </c>
      <c r="H49" s="5">
        <f t="shared" si="22"/>
        <v>5.5156477163593134E-2</v>
      </c>
      <c r="I49" s="11"/>
      <c r="J49" s="14">
        <f t="shared" si="18"/>
        <v>4.2515648882191649E-2</v>
      </c>
      <c r="K49" s="15">
        <f>+SUM($J$42:J49)</f>
        <v>0.76338393888359901</v>
      </c>
      <c r="M49" s="4" t="s">
        <v>7</v>
      </c>
      <c r="N49" s="10">
        <f t="shared" si="23"/>
        <v>2616414.4925022549</v>
      </c>
      <c r="O49" s="5">
        <f t="shared" si="24"/>
        <v>5.0589584514209744E-2</v>
      </c>
      <c r="P49" s="10">
        <f t="shared" si="25"/>
        <v>3497980.0699999994</v>
      </c>
      <c r="Q49" s="5">
        <f t="shared" si="26"/>
        <v>6.9296127951280345E-2</v>
      </c>
      <c r="R49" s="10">
        <f t="shared" si="27"/>
        <v>4664098.24</v>
      </c>
      <c r="S49" s="5">
        <f t="shared" si="28"/>
        <v>6.9746442503492781E-2</v>
      </c>
      <c r="T49" s="11"/>
      <c r="U49" s="14">
        <f t="shared" si="19"/>
        <v>6.952128522738657E-2</v>
      </c>
      <c r="V49" s="15">
        <f>+SUM($U$42:U49)</f>
        <v>0.60724761200961441</v>
      </c>
    </row>
    <row r="50" spans="2:22" x14ac:dyDescent="0.25">
      <c r="B50" s="4" t="s">
        <v>8</v>
      </c>
      <c r="C50" s="10">
        <v>0</v>
      </c>
      <c r="D50" s="5">
        <f t="shared" si="20"/>
        <v>0</v>
      </c>
      <c r="E50" s="10">
        <v>172211.63</v>
      </c>
      <c r="F50" s="5">
        <f t="shared" si="21"/>
        <v>2.2071495028434151E-2</v>
      </c>
      <c r="G50" s="10">
        <v>3448313.79</v>
      </c>
      <c r="H50" s="5">
        <f t="shared" si="22"/>
        <v>0.12586561648288205</v>
      </c>
      <c r="I50" s="11"/>
      <c r="J50" s="14">
        <f t="shared" si="18"/>
        <v>7.3968555755658097E-2</v>
      </c>
      <c r="K50" s="15">
        <f>+SUM($J$42:J50)</f>
        <v>0.83735249463925709</v>
      </c>
      <c r="M50" s="4" t="s">
        <v>8</v>
      </c>
      <c r="N50" s="10">
        <f t="shared" si="23"/>
        <v>2616414.4925022549</v>
      </c>
      <c r="O50" s="5">
        <f t="shared" si="24"/>
        <v>5.0589584514209744E-2</v>
      </c>
      <c r="P50" s="10">
        <f t="shared" si="25"/>
        <v>4295153.33</v>
      </c>
      <c r="Q50" s="5">
        <f t="shared" si="26"/>
        <v>8.5088390662571123E-2</v>
      </c>
      <c r="R50" s="10">
        <f t="shared" si="27"/>
        <v>6748065.29</v>
      </c>
      <c r="S50" s="5">
        <f t="shared" si="28"/>
        <v>0.10090987014861855</v>
      </c>
      <c r="T50" s="11"/>
      <c r="U50" s="14">
        <f t="shared" si="19"/>
        <v>9.2999130405594835E-2</v>
      </c>
      <c r="V50" s="15">
        <f>+SUM($U$42:U50)</f>
        <v>0.70024674241520923</v>
      </c>
    </row>
    <row r="51" spans="2:22" x14ac:dyDescent="0.25">
      <c r="B51" s="4" t="s">
        <v>9</v>
      </c>
      <c r="C51" s="10">
        <v>0</v>
      </c>
      <c r="D51" s="5">
        <f t="shared" si="20"/>
        <v>0</v>
      </c>
      <c r="E51" s="10">
        <v>252955.61000000002</v>
      </c>
      <c r="F51" s="5">
        <f t="shared" si="21"/>
        <v>3.242004322547512E-2</v>
      </c>
      <c r="G51" s="10">
        <v>916706.38000000012</v>
      </c>
      <c r="H51" s="5">
        <f t="shared" si="22"/>
        <v>3.3460357925399573E-2</v>
      </c>
      <c r="I51" s="11"/>
      <c r="J51" s="14">
        <f t="shared" si="18"/>
        <v>3.2940200575437346E-2</v>
      </c>
      <c r="K51" s="15">
        <f>+SUM($J$42:J51)</f>
        <v>0.87029269521469443</v>
      </c>
      <c r="M51" s="4" t="s">
        <v>9</v>
      </c>
      <c r="N51" s="10">
        <f t="shared" si="23"/>
        <v>2616414.4925022549</v>
      </c>
      <c r="O51" s="5">
        <f t="shared" si="24"/>
        <v>5.0589584514209744E-2</v>
      </c>
      <c r="P51" s="10">
        <f t="shared" si="25"/>
        <v>3613200.6300000004</v>
      </c>
      <c r="Q51" s="5">
        <f t="shared" si="26"/>
        <v>7.1578684886597091E-2</v>
      </c>
      <c r="R51" s="10">
        <f t="shared" si="27"/>
        <v>4248227.92</v>
      </c>
      <c r="S51" s="5">
        <f t="shared" si="28"/>
        <v>6.3527560766818827E-2</v>
      </c>
      <c r="T51" s="11"/>
      <c r="U51" s="14">
        <f t="shared" si="19"/>
        <v>6.7553122826707959E-2</v>
      </c>
      <c r="V51" s="15">
        <f>+SUM($U$42:U51)</f>
        <v>0.76779986524191723</v>
      </c>
    </row>
    <row r="52" spans="2:22" x14ac:dyDescent="0.25">
      <c r="B52" s="4" t="s">
        <v>10</v>
      </c>
      <c r="C52" s="10">
        <v>0</v>
      </c>
      <c r="D52" s="5">
        <f t="shared" si="20"/>
        <v>0</v>
      </c>
      <c r="E52" s="10">
        <v>194528.76</v>
      </c>
      <c r="F52" s="5">
        <f t="shared" si="21"/>
        <v>2.4931768889403461E-2</v>
      </c>
      <c r="G52" s="10">
        <v>1103109.2</v>
      </c>
      <c r="H52" s="5">
        <f t="shared" si="22"/>
        <v>4.0264177787004356E-2</v>
      </c>
      <c r="I52" s="11"/>
      <c r="J52" s="14">
        <f t="shared" si="18"/>
        <v>3.2597973338203912E-2</v>
      </c>
      <c r="K52" s="15">
        <f>+SUM($J$42:J52)</f>
        <v>0.90289066855289835</v>
      </c>
      <c r="M52" s="4" t="s">
        <v>10</v>
      </c>
      <c r="N52" s="10">
        <f t="shared" si="23"/>
        <v>2616414.4925022549</v>
      </c>
      <c r="O52" s="5">
        <f t="shared" si="24"/>
        <v>5.0589584514209744E-2</v>
      </c>
      <c r="P52" s="10">
        <f t="shared" si="25"/>
        <v>3786862.37</v>
      </c>
      <c r="Q52" s="5">
        <f t="shared" si="26"/>
        <v>7.5018980690021136E-2</v>
      </c>
      <c r="R52" s="10">
        <f t="shared" si="27"/>
        <v>4573411.43</v>
      </c>
      <c r="S52" s="5">
        <f t="shared" si="28"/>
        <v>6.8390321329790782E-2</v>
      </c>
      <c r="T52" s="11"/>
      <c r="U52" s="14">
        <f t="shared" si="19"/>
        <v>7.1704651009905959E-2</v>
      </c>
      <c r="V52" s="15">
        <f>+SUM($U$42:U52)</f>
        <v>0.83950451625182321</v>
      </c>
    </row>
    <row r="53" spans="2:22" x14ac:dyDescent="0.25">
      <c r="B53" s="4" t="s">
        <v>11</v>
      </c>
      <c r="C53" s="10">
        <v>0</v>
      </c>
      <c r="D53" s="5">
        <f t="shared" si="20"/>
        <v>0</v>
      </c>
      <c r="E53" s="10">
        <v>762662.5</v>
      </c>
      <c r="F53" s="5">
        <f t="shared" si="21"/>
        <v>9.7746601533956562E-2</v>
      </c>
      <c r="G53" s="10">
        <v>2643024.75</v>
      </c>
      <c r="H53" s="5">
        <f t="shared" si="22"/>
        <v>9.6472061360246789E-2</v>
      </c>
      <c r="I53" s="11"/>
      <c r="J53" s="14">
        <f t="shared" si="18"/>
        <v>9.7109331447101682E-2</v>
      </c>
      <c r="K53" s="15">
        <f>+SUM($J$42:J53)</f>
        <v>1</v>
      </c>
      <c r="M53" s="4" t="s">
        <v>11</v>
      </c>
      <c r="N53" s="10">
        <f t="shared" si="23"/>
        <v>6855887.702866639</v>
      </c>
      <c r="O53" s="5">
        <f t="shared" si="24"/>
        <v>0.13256176013319657</v>
      </c>
      <c r="P53" s="10">
        <f t="shared" si="25"/>
        <v>8476280.9700000025</v>
      </c>
      <c r="Q53" s="5">
        <f t="shared" si="26"/>
        <v>0.1679178951548809</v>
      </c>
      <c r="R53" s="10">
        <f t="shared" si="27"/>
        <v>10236333.52</v>
      </c>
      <c r="S53" s="5">
        <f t="shared" si="28"/>
        <v>0.15307307234147277</v>
      </c>
      <c r="T53" s="11"/>
      <c r="U53" s="14">
        <f t="shared" si="19"/>
        <v>0.16049548374817685</v>
      </c>
      <c r="V53" s="15">
        <f>+SUM($U$42:U53)</f>
        <v>1</v>
      </c>
    </row>
    <row r="54" spans="2:22" x14ac:dyDescent="0.25">
      <c r="B54" s="4" t="s">
        <v>12</v>
      </c>
      <c r="C54" s="10">
        <v>6525184</v>
      </c>
      <c r="D54" s="3"/>
      <c r="E54" s="1">
        <f>SUM(E42:E53)</f>
        <v>7802445.1800000006</v>
      </c>
      <c r="F54" s="3"/>
      <c r="G54" s="1">
        <f>SUM(G42:G53)</f>
        <v>27396789.419999998</v>
      </c>
      <c r="H54" s="3"/>
      <c r="I54" s="11"/>
      <c r="J54" s="11"/>
      <c r="K54" s="12"/>
      <c r="M54" s="4" t="s">
        <v>12</v>
      </c>
      <c r="N54" s="10">
        <f t="shared" si="23"/>
        <v>51718442</v>
      </c>
      <c r="O54" s="3"/>
      <c r="P54" s="1">
        <f>SUM(P42:P53)</f>
        <v>50478723.320000008</v>
      </c>
      <c r="Q54" s="3"/>
      <c r="R54" s="1">
        <f>SUM(R42:R53)</f>
        <v>66872202.689999998</v>
      </c>
      <c r="S54" s="3"/>
      <c r="T54" s="11"/>
      <c r="U54" s="11"/>
      <c r="V54" s="12"/>
    </row>
    <row r="55" spans="2:22" x14ac:dyDescent="0.25">
      <c r="B55" s="4" t="s">
        <v>13</v>
      </c>
      <c r="C55" s="41">
        <f>IF(C53&gt;0,SUM(C42:C53)/K53,IF(C52&gt;0,SUM(C42:C52)/K52,IF(C51&gt;0,SUM(C42:C51)/K51,IF(C50&gt;0,SUM(C42:C50)/K50,IF(C49&gt;0,SUM(C42:C49)/K49,IF(C48&gt;0,SUM(C42:C48)/K48,IF(C47&gt;0,SUM(C42:C47)/K47,IF(C46&gt;0,SUM(C42:C46)/K46,IF(C45&gt;0,SUM(C42:C45)/K45,IF(C44&gt;0,SUM(C42:C44)/K44,IF(C43&gt;0,SUM(C42:C43)/K43,IF(C42&gt;0,C42/K42))))))))))))</f>
        <v>5922038.2501088567</v>
      </c>
      <c r="D55" s="3"/>
      <c r="E55" s="1"/>
      <c r="F55" s="3"/>
      <c r="G55" s="1"/>
      <c r="H55" s="3"/>
      <c r="I55" s="11"/>
      <c r="J55" s="11"/>
      <c r="K55" s="12"/>
      <c r="M55" s="4" t="s">
        <v>13</v>
      </c>
      <c r="N55" s="41">
        <f>+C55+N36+C36+N17+C17</f>
        <v>52262767.493311688</v>
      </c>
      <c r="O55" s="3"/>
      <c r="P55" s="1"/>
      <c r="Q55" s="3"/>
      <c r="R55" s="1"/>
      <c r="S55" s="3"/>
      <c r="T55" s="11"/>
      <c r="U55" s="11"/>
      <c r="V55" s="12"/>
    </row>
    <row r="56" spans="2:22" x14ac:dyDescent="0.25">
      <c r="B56" s="6" t="s">
        <v>14</v>
      </c>
      <c r="C56" s="7">
        <f>+C55-C54</f>
        <v>-603145.74989114329</v>
      </c>
      <c r="D56" s="8"/>
      <c r="E56" s="7"/>
      <c r="F56" s="8"/>
      <c r="G56" s="7"/>
      <c r="H56" s="8"/>
      <c r="I56" s="13"/>
      <c r="J56" s="13"/>
      <c r="K56" s="9"/>
      <c r="M56" s="6" t="s">
        <v>14</v>
      </c>
      <c r="N56" s="7">
        <f>+N55-N54</f>
        <v>544325.4933116883</v>
      </c>
      <c r="O56" s="8"/>
      <c r="P56" s="7"/>
      <c r="Q56" s="8"/>
      <c r="R56" s="7"/>
      <c r="S56" s="8"/>
      <c r="T56" s="13"/>
      <c r="U56" s="13"/>
      <c r="V56" s="9"/>
    </row>
    <row r="58" spans="2:22" x14ac:dyDescent="0.25">
      <c r="K58" s="51" t="s">
        <v>21</v>
      </c>
      <c r="L58" s="51"/>
      <c r="M58" s="51"/>
      <c r="N58" s="16">
        <f>+N54-C54</f>
        <v>45193258</v>
      </c>
    </row>
    <row r="59" spans="2:22" x14ac:dyDescent="0.25">
      <c r="K59" s="51" t="s">
        <v>22</v>
      </c>
      <c r="L59" s="51"/>
      <c r="M59" s="51"/>
      <c r="N59" s="16">
        <f>+N55-C55</f>
        <v>46340729.243202835</v>
      </c>
    </row>
    <row r="60" spans="2:22" x14ac:dyDescent="0.25">
      <c r="K60" s="52" t="s">
        <v>23</v>
      </c>
      <c r="L60" s="51"/>
      <c r="M60" s="51"/>
      <c r="N60" s="16">
        <f>+N59-N58</f>
        <v>1147471.2432028353</v>
      </c>
    </row>
  </sheetData>
  <mergeCells count="27">
    <mergeCell ref="K60:M60"/>
    <mergeCell ref="C41:D41"/>
    <mergeCell ref="E41:F41"/>
    <mergeCell ref="G41:H41"/>
    <mergeCell ref="M40:V40"/>
    <mergeCell ref="N41:O41"/>
    <mergeCell ref="P41:Q41"/>
    <mergeCell ref="R41:S41"/>
    <mergeCell ref="K58:M58"/>
    <mergeCell ref="K59:M59"/>
    <mergeCell ref="B40:K40"/>
    <mergeCell ref="B21:K21"/>
    <mergeCell ref="C22:D22"/>
    <mergeCell ref="E22:F22"/>
    <mergeCell ref="G22:H22"/>
    <mergeCell ref="M21:V21"/>
    <mergeCell ref="N22:O22"/>
    <mergeCell ref="P22:Q22"/>
    <mergeCell ref="R22:S22"/>
    <mergeCell ref="E3:F3"/>
    <mergeCell ref="C3:D3"/>
    <mergeCell ref="G3:H3"/>
    <mergeCell ref="B2:K2"/>
    <mergeCell ref="M2:V2"/>
    <mergeCell ref="N3:O3"/>
    <mergeCell ref="P3:Q3"/>
    <mergeCell ref="R3:S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40"/>
  <sheetViews>
    <sheetView workbookViewId="0"/>
  </sheetViews>
  <sheetFormatPr defaultRowHeight="15" x14ac:dyDescent="0.25"/>
  <cols>
    <col min="1" max="1" width="4.7109375" customWidth="1"/>
    <col min="2" max="2" width="12.5703125" bestFit="1" customWidth="1"/>
    <col min="3" max="4" width="12.42578125" bestFit="1" customWidth="1"/>
    <col min="5" max="5" width="8.28515625" bestFit="1" customWidth="1"/>
    <col min="6" max="6" width="12.42578125" bestFit="1" customWidth="1"/>
    <col min="7" max="7" width="7.85546875" bestFit="1" customWidth="1"/>
    <col min="8" max="9" width="12.42578125" bestFit="1" customWidth="1"/>
    <col min="10" max="10" width="6.85546875" style="50" bestFit="1" customWidth="1"/>
  </cols>
  <sheetData>
    <row r="1" spans="2:9" ht="15.6" x14ac:dyDescent="0.3">
      <c r="B1" s="61" t="s">
        <v>24</v>
      </c>
      <c r="C1" s="61"/>
      <c r="D1" s="61"/>
      <c r="E1" s="61"/>
      <c r="F1" s="61"/>
      <c r="G1" s="61"/>
      <c r="H1" s="61"/>
      <c r="I1" s="61"/>
    </row>
    <row r="2" spans="2:9" x14ac:dyDescent="0.25">
      <c r="B2" s="34"/>
      <c r="C2" s="49" t="s">
        <v>66</v>
      </c>
      <c r="D2" s="49" t="s">
        <v>65</v>
      </c>
      <c r="E2" s="34" t="s">
        <v>25</v>
      </c>
      <c r="F2" s="49" t="s">
        <v>64</v>
      </c>
      <c r="G2" s="34" t="s">
        <v>25</v>
      </c>
      <c r="H2" s="49" t="s">
        <v>63</v>
      </c>
      <c r="I2" s="34" t="s">
        <v>25</v>
      </c>
    </row>
    <row r="3" spans="2:9" ht="14.45" x14ac:dyDescent="0.3">
      <c r="B3" s="35" t="s">
        <v>26</v>
      </c>
      <c r="C3" s="40">
        <v>4215</v>
      </c>
      <c r="D3" s="40">
        <v>8955.68</v>
      </c>
      <c r="E3" s="37">
        <f>+(D3/C3)-1</f>
        <v>1.1247164887307237</v>
      </c>
      <c r="F3" s="40">
        <v>27204.55</v>
      </c>
      <c r="G3" s="37">
        <f>+(F3/D3)-1</f>
        <v>2.0376866971575578</v>
      </c>
      <c r="H3" s="40">
        <v>7205.68</v>
      </c>
      <c r="I3" s="37">
        <f>+(H3/F3)-1</f>
        <v>-0.73512960148210493</v>
      </c>
    </row>
    <row r="4" spans="2:9" ht="14.45" x14ac:dyDescent="0.3">
      <c r="B4" s="35" t="s">
        <v>27</v>
      </c>
      <c r="C4" s="40">
        <v>4426</v>
      </c>
      <c r="D4" s="40">
        <v>23612.35</v>
      </c>
      <c r="E4" s="37">
        <f t="shared" ref="E4:E16" si="0">+(D4/C4)-1</f>
        <v>4.334918662449164</v>
      </c>
      <c r="F4" s="40">
        <v>3355.24</v>
      </c>
      <c r="G4" s="37">
        <f t="shared" ref="G4:G16" si="1">+(F4/D4)-1</f>
        <v>-0.85790317355112899</v>
      </c>
      <c r="H4" s="40">
        <v>3376.3</v>
      </c>
      <c r="I4" s="37">
        <f t="shared" ref="I4:I16" si="2">+(H4/F4)-1</f>
        <v>6.2767492042299367E-3</v>
      </c>
    </row>
    <row r="5" spans="2:9" ht="14.45" x14ac:dyDescent="0.3">
      <c r="B5" s="35" t="s">
        <v>28</v>
      </c>
      <c r="C5" s="40">
        <v>3113</v>
      </c>
      <c r="D5" s="40">
        <v>478.06</v>
      </c>
      <c r="E5" s="37">
        <f t="shared" si="0"/>
        <v>-0.84643109540636041</v>
      </c>
      <c r="F5" s="40">
        <v>3188.29</v>
      </c>
      <c r="G5" s="37">
        <f t="shared" si="1"/>
        <v>5.6692256202150357</v>
      </c>
      <c r="H5" s="40">
        <v>4133.79</v>
      </c>
      <c r="I5" s="37">
        <f t="shared" si="2"/>
        <v>0.29655395211853386</v>
      </c>
    </row>
    <row r="6" spans="2:9" ht="14.45" x14ac:dyDescent="0.3">
      <c r="B6" s="35" t="s">
        <v>29</v>
      </c>
      <c r="C6" s="40">
        <v>3396</v>
      </c>
      <c r="D6" s="40">
        <v>4375.83</v>
      </c>
      <c r="E6" s="37">
        <f t="shared" si="0"/>
        <v>0.28852473498233211</v>
      </c>
      <c r="F6" s="40">
        <v>3969.48</v>
      </c>
      <c r="G6" s="37">
        <f t="shared" si="1"/>
        <v>-9.2862382679400279E-2</v>
      </c>
      <c r="H6" s="40">
        <v>861.52</v>
      </c>
      <c r="I6" s="37">
        <f t="shared" si="2"/>
        <v>-0.78296401543779037</v>
      </c>
    </row>
    <row r="7" spans="2:9" ht="14.45" x14ac:dyDescent="0.3">
      <c r="B7" s="35" t="s">
        <v>30</v>
      </c>
      <c r="C7" s="40">
        <v>4668.18</v>
      </c>
      <c r="D7" s="40">
        <v>4866.83</v>
      </c>
      <c r="E7" s="37">
        <f t="shared" si="0"/>
        <v>4.255405746993457E-2</v>
      </c>
      <c r="F7" s="40">
        <v>5760.43</v>
      </c>
      <c r="G7" s="37">
        <f t="shared" si="1"/>
        <v>0.18361027609347369</v>
      </c>
      <c r="H7" s="40">
        <v>22260</v>
      </c>
      <c r="I7" s="37">
        <f t="shared" si="2"/>
        <v>2.8642948529884054</v>
      </c>
    </row>
    <row r="8" spans="2:9" ht="14.45" x14ac:dyDescent="0.3">
      <c r="B8" s="35" t="s">
        <v>31</v>
      </c>
      <c r="C8" s="40">
        <v>15273.33</v>
      </c>
      <c r="D8" s="40">
        <v>2356.89</v>
      </c>
      <c r="E8" s="37">
        <f t="shared" si="0"/>
        <v>-0.84568591132385673</v>
      </c>
      <c r="F8" s="40">
        <v>21817.35</v>
      </c>
      <c r="G8" s="37">
        <f t="shared" si="1"/>
        <v>8.2568384608530732</v>
      </c>
      <c r="H8" s="40"/>
      <c r="I8" s="37">
        <f t="shared" si="2"/>
        <v>-1</v>
      </c>
    </row>
    <row r="9" spans="2:9" ht="14.45" x14ac:dyDescent="0.3">
      <c r="B9" s="35" t="s">
        <v>32</v>
      </c>
      <c r="C9" s="40">
        <v>44219.75</v>
      </c>
      <c r="D9" s="40">
        <v>26259.72</v>
      </c>
      <c r="E9" s="37">
        <f t="shared" si="0"/>
        <v>-0.40615403750586554</v>
      </c>
      <c r="F9" s="40">
        <v>47637.01</v>
      </c>
      <c r="G9" s="37">
        <f t="shared" si="1"/>
        <v>0.81407151332915961</v>
      </c>
      <c r="H9" s="40"/>
      <c r="I9" s="37">
        <f t="shared" si="2"/>
        <v>-1</v>
      </c>
    </row>
    <row r="10" spans="2:9" ht="14.45" x14ac:dyDescent="0.3">
      <c r="B10" s="35" t="s">
        <v>33</v>
      </c>
      <c r="C10" s="40">
        <v>73481.33</v>
      </c>
      <c r="D10" s="40">
        <v>46843.68</v>
      </c>
      <c r="E10" s="37">
        <f t="shared" si="0"/>
        <v>-0.3625090890434346</v>
      </c>
      <c r="F10" s="40">
        <v>86466.86</v>
      </c>
      <c r="G10" s="37">
        <f t="shared" si="1"/>
        <v>0.84585967626796177</v>
      </c>
      <c r="H10" s="40"/>
      <c r="I10" s="37">
        <f t="shared" si="2"/>
        <v>-1</v>
      </c>
    </row>
    <row r="11" spans="2:9" ht="14.45" x14ac:dyDescent="0.3">
      <c r="B11" s="35" t="s">
        <v>34</v>
      </c>
      <c r="C11" s="40">
        <v>81193.11</v>
      </c>
      <c r="D11" s="40">
        <v>88907.58</v>
      </c>
      <c r="E11" s="37">
        <f t="shared" si="0"/>
        <v>9.5013850313160786E-2</v>
      </c>
      <c r="F11" s="40">
        <v>100619.51</v>
      </c>
      <c r="G11" s="37">
        <f t="shared" si="1"/>
        <v>0.13173151265617622</v>
      </c>
      <c r="H11" s="40"/>
      <c r="I11" s="37">
        <f t="shared" si="2"/>
        <v>-1</v>
      </c>
    </row>
    <row r="12" spans="2:9" ht="14.45" x14ac:dyDescent="0.3">
      <c r="B12" s="35" t="s">
        <v>35</v>
      </c>
      <c r="C12" s="40">
        <v>3823.54</v>
      </c>
      <c r="D12" s="40">
        <v>122963</v>
      </c>
      <c r="E12" s="37">
        <f t="shared" si="0"/>
        <v>31.159464789174429</v>
      </c>
      <c r="F12" s="40">
        <v>81311.320000000007</v>
      </c>
      <c r="G12" s="37">
        <f t="shared" si="1"/>
        <v>-0.33873344014052997</v>
      </c>
      <c r="H12" s="40"/>
      <c r="I12" s="37">
        <f t="shared" si="2"/>
        <v>-1</v>
      </c>
    </row>
    <row r="13" spans="2:9" ht="14.45" x14ac:dyDescent="0.3">
      <c r="B13" s="35" t="s">
        <v>36</v>
      </c>
      <c r="C13" s="40">
        <v>125620.07</v>
      </c>
      <c r="D13" s="40">
        <v>4082.92</v>
      </c>
      <c r="E13" s="37">
        <f t="shared" si="0"/>
        <v>-0.96749786877208399</v>
      </c>
      <c r="F13" s="40">
        <v>35775.21</v>
      </c>
      <c r="G13" s="37">
        <f t="shared" si="1"/>
        <v>7.7621628638327476</v>
      </c>
      <c r="H13" s="40"/>
      <c r="I13" s="37">
        <f t="shared" si="2"/>
        <v>-1</v>
      </c>
    </row>
    <row r="14" spans="2:9" ht="14.45" x14ac:dyDescent="0.3">
      <c r="B14" s="35" t="s">
        <v>37</v>
      </c>
      <c r="C14" s="40">
        <v>25770.09</v>
      </c>
      <c r="D14" s="40">
        <v>25445.78</v>
      </c>
      <c r="E14" s="37">
        <f t="shared" si="0"/>
        <v>-1.2584744562397776E-2</v>
      </c>
      <c r="F14" s="40">
        <v>7781.48</v>
      </c>
      <c r="G14" s="37">
        <f t="shared" si="1"/>
        <v>-0.69419369341399628</v>
      </c>
      <c r="H14" s="40"/>
      <c r="I14" s="37">
        <f t="shared" si="2"/>
        <v>-1</v>
      </c>
    </row>
    <row r="15" spans="2:9" ht="14.45" x14ac:dyDescent="0.3">
      <c r="B15" s="35" t="s">
        <v>38</v>
      </c>
      <c r="C15" s="36">
        <f>SUM(C3:C14)</f>
        <v>389199.40000000008</v>
      </c>
      <c r="D15" s="36">
        <f>SUM(D3:D14)</f>
        <v>359148.31999999995</v>
      </c>
      <c r="E15" s="37">
        <f t="shared" si="0"/>
        <v>-7.7212554798389066E-2</v>
      </c>
      <c r="F15" s="36">
        <f>SUM(F3:F14)</f>
        <v>424886.73000000004</v>
      </c>
      <c r="G15" s="37">
        <f t="shared" si="1"/>
        <v>0.18303972576009842</v>
      </c>
      <c r="H15" s="40">
        <f>SUM(H3:H14)</f>
        <v>37837.29</v>
      </c>
      <c r="I15" s="37">
        <f t="shared" si="2"/>
        <v>-0.91094734824973234</v>
      </c>
    </row>
    <row r="16" spans="2:9" ht="14.45" x14ac:dyDescent="0.3">
      <c r="B16" s="38" t="s">
        <v>55</v>
      </c>
      <c r="C16" s="43">
        <f>IF(H14&gt;0,SUM(C3:C14),IF(H13&gt;0,SUM(C3:C13),IF(H12&gt;0,SUM(C3:C12),IF(H11&gt;0,SUM(C3:C11),IF(H10&gt;0,SUM(C3:C10),IF(H9&gt;0,SUM(C3:C9),IF(H8&gt;0,SUM(C3:C8),IF(H7&gt;0,SUM(C3:C7),IF(H6&gt;0,SUM(C3:C6),IF(H5&gt;0,SUM(C3:C5),IF(H4&gt;0,SUM(C3:C4),IF(H3&gt;0,C3,0))))))))))))</f>
        <v>19818.18</v>
      </c>
      <c r="D16" s="43">
        <f>IF(H14&gt;0,SUM(D3:D14),IF(H13&gt;0,SUM(D3:D13),IF(H12&gt;0,SUM(D3:D12),IF(H11&gt;0,SUM(D3:D11),IF(H10&gt;0,SUM(D3:D10),IF(H9&gt;0,SUM(D3:D9),IF(H8&gt;0,SUM(D3:D8),IF(H7&gt;0,SUM(D3:D7),IF(H6&gt;0,SUM(D3:D6),IF(H5&gt;0,SUM(D3:D5),IF(H4&gt;0,SUM(D3:D4),IF(H3&gt;0,D3,0))))))))))))</f>
        <v>42288.75</v>
      </c>
      <c r="E16" s="37">
        <f t="shared" si="0"/>
        <v>1.1338362049391013</v>
      </c>
      <c r="F16" s="43">
        <f>IF(H14&gt;0,SUM(F3:F14),IF(H13&gt;0,SUM(F3:F13),IF(H12&gt;0,SUM(F3:F12),IF(H11&gt;0,SUM(F3:F11),IF(H10&gt;0,SUM(F3:F10),IF(H9&gt;0,SUM(F3:F9),IF(H8&gt;0,SUM(F3:F8),IF(H7&gt;0,SUM(F3:F7),IF(H6&gt;0,SUM(F3:F6),IF(H5&gt;0,SUM(F3:F5),IF(H4&gt;0,SUM(F3:F4),IF(H3&gt;0,F3,0))))))))))))</f>
        <v>43477.990000000005</v>
      </c>
      <c r="G16" s="37">
        <f t="shared" si="1"/>
        <v>2.812190003251458E-2</v>
      </c>
      <c r="H16" s="43">
        <f>IF(H14&gt;0,SUM(H3:H14),IF(H13&gt;0,SUM(H3:H13),IF(H12&gt;0,SUM(H3:H12),IF(H11&gt;0,SUM(H3:H11),IF(H10&gt;0,SUM(H3:H10),IF(H9&gt;0,SUM(H3:H9),IF(H8&gt;0,SUM(H3:H8),IF(H7&gt;0,SUM(H3:H7),IF(H6&gt;0,SUM(H3:H6),IF(H5&gt;0,SUM(H3:H5),IF(H4&gt;0,SUM(H3:H4),IF(H3&gt;0,H3,0))))))))))))</f>
        <v>37837.29</v>
      </c>
      <c r="I16" s="37">
        <f t="shared" si="2"/>
        <v>-0.12973690826093853</v>
      </c>
    </row>
    <row r="17" spans="2:10" ht="14.45" x14ac:dyDescent="0.3">
      <c r="B17" s="38" t="s">
        <v>56</v>
      </c>
      <c r="C17" s="37">
        <f>+C16/C15</f>
        <v>5.0920376547343077E-2</v>
      </c>
      <c r="D17" s="37">
        <f>+D16/D15</f>
        <v>0.1177473139788041</v>
      </c>
      <c r="E17" s="35"/>
      <c r="F17" s="37">
        <f>+F16/F15</f>
        <v>0.10232842527230729</v>
      </c>
      <c r="G17" s="35"/>
      <c r="H17" s="36" t="s">
        <v>39</v>
      </c>
      <c r="I17" s="37">
        <f>AVERAGE(C17,D17,F17)</f>
        <v>9.0332038599484812E-2</v>
      </c>
      <c r="J17" s="35"/>
    </row>
    <row r="18" spans="2:10" ht="14.45" x14ac:dyDescent="0.3">
      <c r="B18" s="35" t="s">
        <v>40</v>
      </c>
      <c r="C18" s="35"/>
      <c r="D18" s="35"/>
      <c r="E18" s="35"/>
      <c r="F18" s="35"/>
      <c r="G18" s="35"/>
      <c r="H18" s="36" t="s">
        <v>40</v>
      </c>
      <c r="I18" s="42">
        <f>+H16/I17</f>
        <v>418868.99251508532</v>
      </c>
      <c r="J18" s="35"/>
    </row>
    <row r="19" spans="2:10" ht="14.45" x14ac:dyDescent="0.3">
      <c r="B19" s="35" t="s">
        <v>41</v>
      </c>
      <c r="C19" s="35"/>
      <c r="D19" s="35"/>
      <c r="E19" s="35"/>
      <c r="F19" s="35"/>
      <c r="G19" s="35"/>
      <c r="H19" s="36" t="s">
        <v>42</v>
      </c>
      <c r="I19" s="36">
        <v>327709</v>
      </c>
      <c r="J19" s="37">
        <f>+(I19/F15)-1</f>
        <v>-0.22871443878701514</v>
      </c>
    </row>
    <row r="20" spans="2:10" ht="14.45" x14ac:dyDescent="0.3">
      <c r="B20" s="35"/>
      <c r="C20" s="35"/>
      <c r="D20" s="35"/>
      <c r="E20" s="35"/>
      <c r="F20" s="35"/>
      <c r="G20" s="35"/>
      <c r="H20" s="39" t="s">
        <v>14</v>
      </c>
      <c r="I20" s="36">
        <f>+I18-I19</f>
        <v>91159.992515085323</v>
      </c>
      <c r="J20" s="37"/>
    </row>
    <row r="21" spans="2:10" ht="15.6" x14ac:dyDescent="0.3">
      <c r="B21" s="61" t="s">
        <v>43</v>
      </c>
      <c r="C21" s="61"/>
      <c r="D21" s="61"/>
      <c r="E21" s="61"/>
      <c r="F21" s="61"/>
      <c r="G21" s="61"/>
      <c r="H21" s="61"/>
      <c r="I21" s="61"/>
      <c r="J21" s="35"/>
    </row>
    <row r="22" spans="2:10" x14ac:dyDescent="0.25">
      <c r="B22" s="34"/>
      <c r="C22" s="49" t="s">
        <v>66</v>
      </c>
      <c r="D22" s="49" t="s">
        <v>65</v>
      </c>
      <c r="E22" s="34" t="s">
        <v>25</v>
      </c>
      <c r="F22" s="49" t="s">
        <v>64</v>
      </c>
      <c r="G22" s="34" t="s">
        <v>25</v>
      </c>
      <c r="H22" s="49" t="s">
        <v>63</v>
      </c>
      <c r="I22" s="34" t="s">
        <v>25</v>
      </c>
      <c r="J22" s="34"/>
    </row>
    <row r="23" spans="2:10" ht="14.45" x14ac:dyDescent="0.3">
      <c r="B23" s="35" t="s">
        <v>26</v>
      </c>
      <c r="C23" s="40">
        <v>81981</v>
      </c>
      <c r="D23" s="40">
        <v>81557.64</v>
      </c>
      <c r="E23" s="37">
        <f>+(D23/C23)-1</f>
        <v>-5.1641233944450526E-3</v>
      </c>
      <c r="F23" s="40">
        <v>99590.64</v>
      </c>
      <c r="G23" s="37">
        <f>+(F23/D23)-1</f>
        <v>0.22110742782650394</v>
      </c>
      <c r="H23" s="40">
        <v>115892.09</v>
      </c>
      <c r="I23" s="37">
        <f>+(H23/F23)-1</f>
        <v>0.16368455911117752</v>
      </c>
      <c r="J23" s="35"/>
    </row>
    <row r="24" spans="2:10" ht="14.45" x14ac:dyDescent="0.3">
      <c r="B24" s="35" t="s">
        <v>27</v>
      </c>
      <c r="C24" s="40">
        <v>77342</v>
      </c>
      <c r="D24" s="40">
        <v>82478.679999999993</v>
      </c>
      <c r="E24" s="37">
        <f t="shared" ref="E24:E36" si="3">+(D24/C24)-1</f>
        <v>6.6415143130511112E-2</v>
      </c>
      <c r="F24" s="40">
        <v>106284.16</v>
      </c>
      <c r="G24" s="37">
        <f t="shared" ref="G24:G36" si="4">+(F24/D24)-1</f>
        <v>0.28862586064665452</v>
      </c>
      <c r="H24" s="40">
        <v>127083.58</v>
      </c>
      <c r="I24" s="37">
        <f t="shared" ref="I24:I36" si="5">+(H24/F24)-1</f>
        <v>0.19569632953772231</v>
      </c>
      <c r="J24" s="35"/>
    </row>
    <row r="25" spans="2:10" ht="14.45" x14ac:dyDescent="0.3">
      <c r="B25" s="35" t="s">
        <v>28</v>
      </c>
      <c r="C25" s="40">
        <v>96977</v>
      </c>
      <c r="D25" s="40">
        <v>95105.2</v>
      </c>
      <c r="E25" s="37">
        <f t="shared" si="3"/>
        <v>-1.9301483856997037E-2</v>
      </c>
      <c r="F25" s="40">
        <v>108228.28</v>
      </c>
      <c r="G25" s="37">
        <f t="shared" si="4"/>
        <v>0.13798488410728327</v>
      </c>
      <c r="H25" s="40">
        <v>149602.79</v>
      </c>
      <c r="I25" s="37">
        <f t="shared" si="5"/>
        <v>0.38228926857194812</v>
      </c>
      <c r="J25" s="35"/>
    </row>
    <row r="26" spans="2:10" ht="14.45" x14ac:dyDescent="0.3">
      <c r="B26" s="35" t="s">
        <v>29</v>
      </c>
      <c r="C26" s="40">
        <v>113136</v>
      </c>
      <c r="D26" s="40">
        <v>103338.64</v>
      </c>
      <c r="E26" s="37">
        <f t="shared" si="3"/>
        <v>-8.659807665111019E-2</v>
      </c>
      <c r="F26" s="40">
        <v>118961.93</v>
      </c>
      <c r="G26" s="37">
        <f t="shared" si="4"/>
        <v>0.15118536493222656</v>
      </c>
      <c r="H26" s="40">
        <v>147640.57999999999</v>
      </c>
      <c r="I26" s="37">
        <f t="shared" si="5"/>
        <v>0.24107418230353184</v>
      </c>
      <c r="J26" s="35"/>
    </row>
    <row r="27" spans="2:10" ht="14.45" x14ac:dyDescent="0.3">
      <c r="B27" s="35" t="s">
        <v>30</v>
      </c>
      <c r="C27" s="40">
        <v>58000.82</v>
      </c>
      <c r="D27" s="40">
        <v>52865.19</v>
      </c>
      <c r="E27" s="37">
        <f t="shared" si="3"/>
        <v>-8.8544092997305812E-2</v>
      </c>
      <c r="F27" s="40">
        <v>58624.14</v>
      </c>
      <c r="G27" s="37">
        <f t="shared" si="4"/>
        <v>0.10893652325849956</v>
      </c>
      <c r="H27" s="40">
        <v>74338</v>
      </c>
      <c r="I27" s="37">
        <f t="shared" si="5"/>
        <v>0.26804418794032636</v>
      </c>
      <c r="J27" s="35"/>
    </row>
    <row r="28" spans="2:10" ht="14.45" x14ac:dyDescent="0.3">
      <c r="B28" s="35" t="s">
        <v>31</v>
      </c>
      <c r="C28" s="40">
        <v>46651.47</v>
      </c>
      <c r="D28" s="40">
        <v>49537.13</v>
      </c>
      <c r="E28" s="37">
        <f t="shared" si="3"/>
        <v>6.1855714300106612E-2</v>
      </c>
      <c r="F28" s="40">
        <v>54116.11</v>
      </c>
      <c r="G28" s="37">
        <f t="shared" si="4"/>
        <v>9.2435310644762847E-2</v>
      </c>
      <c r="H28" s="40"/>
      <c r="I28" s="37">
        <f t="shared" si="5"/>
        <v>-1</v>
      </c>
      <c r="J28" s="35"/>
    </row>
    <row r="29" spans="2:10" ht="14.45" x14ac:dyDescent="0.3">
      <c r="B29" s="35" t="s">
        <v>32</v>
      </c>
      <c r="C29" s="40">
        <v>46618.07</v>
      </c>
      <c r="D29" s="40">
        <v>49274.7</v>
      </c>
      <c r="E29" s="37">
        <f t="shared" si="3"/>
        <v>5.6987129668817138E-2</v>
      </c>
      <c r="F29" s="40">
        <v>56201.37</v>
      </c>
      <c r="G29" s="37">
        <f t="shared" si="4"/>
        <v>0.14057254534274199</v>
      </c>
      <c r="H29" s="40"/>
      <c r="I29" s="37">
        <f t="shared" si="5"/>
        <v>-1</v>
      </c>
      <c r="J29" s="35"/>
    </row>
    <row r="30" spans="2:10" x14ac:dyDescent="0.25">
      <c r="B30" s="35" t="s">
        <v>33</v>
      </c>
      <c r="C30" s="40">
        <v>51764.800000000003</v>
      </c>
      <c r="D30" s="40">
        <v>56064.15</v>
      </c>
      <c r="E30" s="37">
        <f t="shared" si="3"/>
        <v>8.3055473990047313E-2</v>
      </c>
      <c r="F30" s="40">
        <v>58616.19</v>
      </c>
      <c r="G30" s="37">
        <f t="shared" si="4"/>
        <v>4.5519998073635382E-2</v>
      </c>
      <c r="H30" s="40"/>
      <c r="I30" s="37">
        <f t="shared" si="5"/>
        <v>-1</v>
      </c>
      <c r="J30" s="35"/>
    </row>
    <row r="31" spans="2:10" x14ac:dyDescent="0.25">
      <c r="B31" s="35" t="s">
        <v>34</v>
      </c>
      <c r="C31" s="40">
        <v>50621.15</v>
      </c>
      <c r="D31" s="40">
        <v>54175.839999999997</v>
      </c>
      <c r="E31" s="37">
        <f t="shared" si="3"/>
        <v>7.0221439062526203E-2</v>
      </c>
      <c r="F31" s="40">
        <v>55889.599999999999</v>
      </c>
      <c r="G31" s="37">
        <f t="shared" si="4"/>
        <v>3.1633288934698633E-2</v>
      </c>
      <c r="H31" s="40"/>
      <c r="I31" s="37">
        <f t="shared" si="5"/>
        <v>-1</v>
      </c>
      <c r="J31" s="35"/>
    </row>
    <row r="32" spans="2:10" x14ac:dyDescent="0.25">
      <c r="B32" s="35" t="s">
        <v>35</v>
      </c>
      <c r="C32" s="40">
        <v>47055.66</v>
      </c>
      <c r="D32" s="40">
        <v>48869.99</v>
      </c>
      <c r="E32" s="37">
        <f t="shared" si="3"/>
        <v>3.855710450134997E-2</v>
      </c>
      <c r="F32" s="40">
        <v>54464.1</v>
      </c>
      <c r="G32" s="37">
        <f t="shared" si="4"/>
        <v>0.11446922743385057</v>
      </c>
      <c r="H32" s="40"/>
      <c r="I32" s="37">
        <f t="shared" si="5"/>
        <v>-1</v>
      </c>
      <c r="J32" s="35"/>
    </row>
    <row r="33" spans="2:10" x14ac:dyDescent="0.25">
      <c r="B33" s="35" t="s">
        <v>36</v>
      </c>
      <c r="C33" s="40">
        <v>46153.68</v>
      </c>
      <c r="D33" s="40">
        <v>52418.34</v>
      </c>
      <c r="E33" s="37">
        <f t="shared" si="3"/>
        <v>0.13573478864523914</v>
      </c>
      <c r="F33" s="40">
        <v>50959.69</v>
      </c>
      <c r="G33" s="37">
        <f t="shared" si="4"/>
        <v>-2.7827092578666113E-2</v>
      </c>
      <c r="H33" s="40"/>
      <c r="I33" s="37">
        <f t="shared" si="5"/>
        <v>-1</v>
      </c>
      <c r="J33" s="35"/>
    </row>
    <row r="34" spans="2:10" x14ac:dyDescent="0.25">
      <c r="B34" s="35" t="s">
        <v>37</v>
      </c>
      <c r="C34" s="40">
        <v>48276.91</v>
      </c>
      <c r="D34" s="40">
        <v>61954.09</v>
      </c>
      <c r="E34" s="37">
        <f t="shared" si="3"/>
        <v>0.28330686450313403</v>
      </c>
      <c r="F34" s="40">
        <v>56463.98</v>
      </c>
      <c r="G34" s="37">
        <f t="shared" si="4"/>
        <v>-8.8615779846011655E-2</v>
      </c>
      <c r="H34" s="40"/>
      <c r="I34" s="37">
        <f t="shared" si="5"/>
        <v>-1</v>
      </c>
      <c r="J34" s="35"/>
    </row>
    <row r="35" spans="2:10" x14ac:dyDescent="0.25">
      <c r="B35" s="35" t="s">
        <v>38</v>
      </c>
      <c r="C35" s="36">
        <f>SUM(C23:C34)</f>
        <v>764578.56000000017</v>
      </c>
      <c r="D35" s="36">
        <f>SUM(D23:D34)</f>
        <v>787639.59</v>
      </c>
      <c r="E35" s="37">
        <f t="shared" si="3"/>
        <v>3.0161753424003734E-2</v>
      </c>
      <c r="F35" s="36">
        <f>SUM(F23:F34)</f>
        <v>878400.19</v>
      </c>
      <c r="G35" s="37">
        <f t="shared" si="4"/>
        <v>0.11523113001468088</v>
      </c>
      <c r="H35" s="40">
        <f>SUM(H23:H34)</f>
        <v>614557.03999999992</v>
      </c>
      <c r="I35" s="37">
        <f t="shared" si="5"/>
        <v>-0.30036781982025762</v>
      </c>
      <c r="J35" s="35"/>
    </row>
    <row r="36" spans="2:10" x14ac:dyDescent="0.25">
      <c r="B36" s="38" t="s">
        <v>55</v>
      </c>
      <c r="C36" s="43">
        <f>IF(H34&gt;0,SUM(C23:C34),IF(H33&gt;0,SUM(C23:C33),IF(H32&gt;0,SUM(C23:C32),IF(H31&gt;0,SUM(C23:C31),IF(H30&gt;0,SUM(C23:C30),IF(H29&gt;0,SUM(C23:C29),IF(H28&gt;0,SUM(C23:C28),IF(H27&gt;0,SUM(C23:C27),IF(H26&gt;0,SUM(C23:C26),IF(H25&gt;0,SUM(C23:C25),IF(H24&gt;0,SUM(C23:C24),IF(H23&gt;0,C23,0))))))))))))</f>
        <v>427436.82</v>
      </c>
      <c r="D36" s="43">
        <f>IF(H34&gt;0,SUM(D23:D34),IF(H33&gt;0,SUM(D23:D33),IF(H32&gt;0,SUM(D23:D32),IF(H31&gt;0,SUM(D23:D31),IF(H30&gt;0,SUM(D23:D30),IF(H29&gt;0,SUM(D23:D29),IF(H28&gt;0,SUM(D23:D28),IF(H27&gt;0,SUM(D23:D27),IF(H26&gt;0,SUM(D23:D26),IF(H25&gt;0,SUM(D23:D25),IF(H24&gt;0,SUM(D23:D24),IF(H23&gt;0,D23,0))))))))))))</f>
        <v>415345.35000000003</v>
      </c>
      <c r="E36" s="37">
        <f t="shared" si="3"/>
        <v>-2.8288321066958999E-2</v>
      </c>
      <c r="F36" s="43">
        <f>IF(H34&gt;0,SUM(F23:F34),IF(H33&gt;0,SUM(F23:F33),IF(H32&gt;0,SUM(F23:F32),IF(H31&gt;0,SUM(F23:F31),IF(H30&gt;0,SUM(F23:F30),IF(H29&gt;0,SUM(F23:F29),IF(H28&gt;0,SUM(F23:F28),IF(H27&gt;0,SUM(F23:F27),IF(H26&gt;0,SUM(F23:F26),IF(H25&gt;0,SUM(F23:F25),IF(H24&gt;0,SUM(F23:F24),IF(H23&gt;0,F23,0))))))))))))</f>
        <v>491689.14999999997</v>
      </c>
      <c r="G36" s="37">
        <f t="shared" si="4"/>
        <v>0.18380800459184132</v>
      </c>
      <c r="H36" s="43">
        <f>IF(H34&gt;0,SUM(H23:H34),IF(H33&gt;0,SUM(H23:H33),IF(H32&gt;0,SUM(H23:H32),IF(H31&gt;0,SUM(H23:H31),IF(H30&gt;0,SUM(H23:H30),IF(H29&gt;0,SUM(H23:H29),IF(H28&gt;0,SUM(H23:H28),IF(H27&gt;0,SUM(H23:H27),IF(H26&gt;0,SUM(H23:H26),IF(H25&gt;0,SUM(H23:H25),IF(H24&gt;0,SUM(H23:H24),IF(H23&gt;0,H23,0))))))))))))</f>
        <v>614557.03999999992</v>
      </c>
      <c r="I36" s="37">
        <f t="shared" si="5"/>
        <v>0.24988936607610723</v>
      </c>
      <c r="J36" s="35"/>
    </row>
    <row r="37" spans="2:10" x14ac:dyDescent="0.25">
      <c r="B37" s="38" t="s">
        <v>56</v>
      </c>
      <c r="C37" s="37">
        <f>+C36/C35</f>
        <v>0.55904892232395309</v>
      </c>
      <c r="D37" s="37">
        <f>+D36/D35</f>
        <v>0.52732919380042853</v>
      </c>
      <c r="E37" s="35"/>
      <c r="F37" s="37">
        <f>+F36/F35</f>
        <v>0.55975528648280459</v>
      </c>
      <c r="G37" s="35"/>
      <c r="H37" s="36" t="s">
        <v>39</v>
      </c>
      <c r="I37" s="37">
        <f>AVERAGE(C37,D37,F37)</f>
        <v>0.54871113420239537</v>
      </c>
      <c r="J37" s="35"/>
    </row>
    <row r="38" spans="2:10" x14ac:dyDescent="0.25">
      <c r="B38" s="35" t="s">
        <v>40</v>
      </c>
      <c r="C38" s="35"/>
      <c r="D38" s="35"/>
      <c r="E38" s="35"/>
      <c r="F38" s="35"/>
      <c r="G38" s="35"/>
      <c r="H38" s="36" t="s">
        <v>40</v>
      </c>
      <c r="I38" s="42">
        <f>+H36/I37</f>
        <v>1120001.0382390325</v>
      </c>
      <c r="J38" s="35"/>
    </row>
    <row r="39" spans="2:10" x14ac:dyDescent="0.25">
      <c r="B39" s="35" t="s">
        <v>41</v>
      </c>
      <c r="C39" s="35"/>
      <c r="D39" s="35"/>
      <c r="E39" s="35"/>
      <c r="F39" s="35"/>
      <c r="G39" s="35"/>
      <c r="H39" s="36" t="s">
        <v>42</v>
      </c>
      <c r="I39" s="36">
        <v>1079486</v>
      </c>
      <c r="J39" s="37">
        <f>+(I39/F35)-1</f>
        <v>0.22892277607544687</v>
      </c>
    </row>
    <row r="40" spans="2:10" x14ac:dyDescent="0.25">
      <c r="B40" s="35"/>
      <c r="C40" s="35"/>
      <c r="D40" s="35"/>
      <c r="E40" s="35"/>
      <c r="F40" s="35"/>
      <c r="G40" s="35"/>
      <c r="H40" s="39" t="s">
        <v>14</v>
      </c>
      <c r="I40" s="36">
        <f>+I38-I39</f>
        <v>40515.038239032496</v>
      </c>
      <c r="J40" s="37"/>
    </row>
    <row r="41" spans="2:10" ht="15.75" x14ac:dyDescent="0.25">
      <c r="B41" s="61" t="s">
        <v>44</v>
      </c>
      <c r="C41" s="61"/>
      <c r="D41" s="61"/>
      <c r="E41" s="61"/>
      <c r="F41" s="61"/>
      <c r="G41" s="61"/>
      <c r="H41" s="61"/>
      <c r="I41" s="61"/>
      <c r="J41" s="35"/>
    </row>
    <row r="42" spans="2:10" x14ac:dyDescent="0.25">
      <c r="B42" s="34"/>
      <c r="C42" s="49" t="s">
        <v>66</v>
      </c>
      <c r="D42" s="49" t="s">
        <v>65</v>
      </c>
      <c r="E42" s="34" t="s">
        <v>25</v>
      </c>
      <c r="F42" s="49" t="s">
        <v>64</v>
      </c>
      <c r="G42" s="34" t="s">
        <v>25</v>
      </c>
      <c r="H42" s="49" t="s">
        <v>63</v>
      </c>
      <c r="I42" s="34" t="s">
        <v>25</v>
      </c>
      <c r="J42" s="34"/>
    </row>
    <row r="43" spans="2:10" x14ac:dyDescent="0.25">
      <c r="B43" s="35" t="s">
        <v>26</v>
      </c>
      <c r="C43" s="40">
        <v>0</v>
      </c>
      <c r="D43" s="40">
        <v>0</v>
      </c>
      <c r="E43" s="37" t="e">
        <f>+(D43/C43)-1</f>
        <v>#DIV/0!</v>
      </c>
      <c r="F43" s="40">
        <v>0</v>
      </c>
      <c r="G43" s="37" t="e">
        <f>+(F43/D43)-1</f>
        <v>#DIV/0!</v>
      </c>
      <c r="H43" s="40">
        <v>0</v>
      </c>
      <c r="I43" s="37" t="e">
        <f>+(H43/F43)-1</f>
        <v>#DIV/0!</v>
      </c>
      <c r="J43" s="35"/>
    </row>
    <row r="44" spans="2:10" x14ac:dyDescent="0.25">
      <c r="B44" s="35" t="s">
        <v>27</v>
      </c>
      <c r="C44" s="40">
        <v>18716.419999999998</v>
      </c>
      <c r="D44" s="40">
        <v>21898.81</v>
      </c>
      <c r="E44" s="37">
        <f t="shared" ref="E44:E56" si="6">+(D44/C44)-1</f>
        <v>0.17003198261205954</v>
      </c>
      <c r="F44" s="40">
        <v>0</v>
      </c>
      <c r="G44" s="37">
        <f t="shared" ref="G44:G56" si="7">+(F44/D44)-1</f>
        <v>-1</v>
      </c>
      <c r="H44" s="40">
        <v>0</v>
      </c>
      <c r="I44" s="37" t="e">
        <f t="shared" ref="I44:I56" si="8">+(H44/F44)-1</f>
        <v>#DIV/0!</v>
      </c>
      <c r="J44" s="35"/>
    </row>
    <row r="45" spans="2:10" x14ac:dyDescent="0.25">
      <c r="B45" s="35" t="s">
        <v>28</v>
      </c>
      <c r="C45" s="40">
        <v>60901.3</v>
      </c>
      <c r="D45" s="40">
        <v>46599.57</v>
      </c>
      <c r="E45" s="37">
        <f t="shared" si="6"/>
        <v>-0.23483456018180238</v>
      </c>
      <c r="F45" s="40">
        <v>31501.01</v>
      </c>
      <c r="G45" s="37">
        <f t="shared" si="7"/>
        <v>-0.32400642323523587</v>
      </c>
      <c r="H45" s="40">
        <v>35730.99</v>
      </c>
      <c r="I45" s="37">
        <f t="shared" si="8"/>
        <v>0.13428077385455262</v>
      </c>
      <c r="J45" s="35"/>
    </row>
    <row r="46" spans="2:10" x14ac:dyDescent="0.25">
      <c r="B46" s="35" t="s">
        <v>29</v>
      </c>
      <c r="C46" s="40">
        <v>19096.61</v>
      </c>
      <c r="D46" s="40">
        <v>47563.6</v>
      </c>
      <c r="E46" s="37">
        <f t="shared" si="6"/>
        <v>1.4906829013107559</v>
      </c>
      <c r="F46" s="40">
        <v>15771.39</v>
      </c>
      <c r="G46" s="37">
        <f t="shared" si="7"/>
        <v>-0.66841471209075842</v>
      </c>
      <c r="H46" s="40">
        <v>37648.28</v>
      </c>
      <c r="I46" s="37">
        <f t="shared" si="8"/>
        <v>1.3871250409760965</v>
      </c>
      <c r="J46" s="35"/>
    </row>
    <row r="47" spans="2:10" x14ac:dyDescent="0.25">
      <c r="B47" s="35" t="s">
        <v>30</v>
      </c>
      <c r="C47" s="40">
        <v>42745.24</v>
      </c>
      <c r="D47" s="40">
        <v>16973.830000000002</v>
      </c>
      <c r="E47" s="37">
        <f t="shared" si="6"/>
        <v>-0.60290713071209789</v>
      </c>
      <c r="F47" s="40">
        <v>34163.949999999997</v>
      </c>
      <c r="G47" s="37">
        <f t="shared" si="7"/>
        <v>1.0127425572189654</v>
      </c>
      <c r="H47" s="40">
        <v>38658</v>
      </c>
      <c r="I47" s="37">
        <f t="shared" si="8"/>
        <v>0.13154363005448744</v>
      </c>
      <c r="J47" s="35"/>
    </row>
    <row r="48" spans="2:10" x14ac:dyDescent="0.25">
      <c r="B48" s="35" t="s">
        <v>31</v>
      </c>
      <c r="C48" s="40">
        <v>21273.919999999998</v>
      </c>
      <c r="D48" s="40">
        <v>45356.59</v>
      </c>
      <c r="E48" s="37">
        <f t="shared" si="6"/>
        <v>1.1320278538228967</v>
      </c>
      <c r="F48" s="40">
        <v>34314.26</v>
      </c>
      <c r="G48" s="37">
        <f t="shared" si="7"/>
        <v>-0.24345591236025454</v>
      </c>
      <c r="H48" s="40"/>
      <c r="I48" s="37">
        <f t="shared" si="8"/>
        <v>-1</v>
      </c>
      <c r="J48" s="35"/>
    </row>
    <row r="49" spans="2:10" x14ac:dyDescent="0.25">
      <c r="B49" s="35" t="s">
        <v>32</v>
      </c>
      <c r="C49" s="40">
        <v>43507.93</v>
      </c>
      <c r="D49" s="40">
        <v>25664.59</v>
      </c>
      <c r="E49" s="37">
        <f t="shared" si="6"/>
        <v>-0.41011696028746947</v>
      </c>
      <c r="F49" s="40">
        <v>33688.839999999997</v>
      </c>
      <c r="G49" s="37">
        <f t="shared" si="7"/>
        <v>0.31265841379114168</v>
      </c>
      <c r="H49" s="40"/>
      <c r="I49" s="37">
        <f t="shared" si="8"/>
        <v>-1</v>
      </c>
      <c r="J49" s="35"/>
    </row>
    <row r="50" spans="2:10" x14ac:dyDescent="0.25">
      <c r="B50" s="35" t="s">
        <v>33</v>
      </c>
      <c r="C50" s="40">
        <v>45250.1</v>
      </c>
      <c r="D50" s="40">
        <v>23394.15</v>
      </c>
      <c r="E50" s="37">
        <f t="shared" si="6"/>
        <v>-0.48300335247877901</v>
      </c>
      <c r="F50" s="40">
        <v>32309.16</v>
      </c>
      <c r="G50" s="37">
        <f t="shared" si="7"/>
        <v>0.38107860298407936</v>
      </c>
      <c r="H50" s="40"/>
      <c r="I50" s="37">
        <f t="shared" si="8"/>
        <v>-1</v>
      </c>
      <c r="J50" s="35"/>
    </row>
    <row r="51" spans="2:10" x14ac:dyDescent="0.25">
      <c r="B51" s="35" t="s">
        <v>34</v>
      </c>
      <c r="C51" s="40">
        <v>51949.19</v>
      </c>
      <c r="D51" s="40">
        <v>21121.64</v>
      </c>
      <c r="E51" s="37">
        <f t="shared" si="6"/>
        <v>-0.59341733720968515</v>
      </c>
      <c r="F51" s="40">
        <v>17061.59</v>
      </c>
      <c r="G51" s="37">
        <f t="shared" si="7"/>
        <v>-0.19222228955706089</v>
      </c>
      <c r="H51" s="40"/>
      <c r="I51" s="37">
        <f t="shared" si="8"/>
        <v>-1</v>
      </c>
      <c r="J51" s="35"/>
    </row>
    <row r="52" spans="2:10" x14ac:dyDescent="0.25">
      <c r="B52" s="35" t="s">
        <v>35</v>
      </c>
      <c r="C52" s="40">
        <v>54278.67</v>
      </c>
      <c r="D52" s="40">
        <v>12684.11</v>
      </c>
      <c r="E52" s="37">
        <f t="shared" si="6"/>
        <v>-0.76631501840409866</v>
      </c>
      <c r="F52" s="40">
        <v>37571.550000000003</v>
      </c>
      <c r="G52" s="37">
        <f t="shared" si="7"/>
        <v>1.9620958821706846</v>
      </c>
      <c r="H52" s="40"/>
      <c r="I52" s="37">
        <f t="shared" si="8"/>
        <v>-1</v>
      </c>
      <c r="J52" s="35"/>
    </row>
    <row r="53" spans="2:10" x14ac:dyDescent="0.25">
      <c r="B53" s="35" t="s">
        <v>36</v>
      </c>
      <c r="C53" s="40">
        <v>89290.66</v>
      </c>
      <c r="D53" s="40">
        <v>37779.78</v>
      </c>
      <c r="E53" s="37">
        <f t="shared" si="6"/>
        <v>-0.57688990091460857</v>
      </c>
      <c r="F53" s="40">
        <v>54748.77</v>
      </c>
      <c r="G53" s="37">
        <f t="shared" si="7"/>
        <v>0.44915534182570682</v>
      </c>
      <c r="H53" s="40"/>
      <c r="I53" s="37">
        <f t="shared" si="8"/>
        <v>-1</v>
      </c>
      <c r="J53" s="35"/>
    </row>
    <row r="54" spans="2:10" x14ac:dyDescent="0.25">
      <c r="B54" s="35" t="s">
        <v>37</v>
      </c>
      <c r="C54" s="40">
        <v>-38860</v>
      </c>
      <c r="D54" s="40">
        <v>20000</v>
      </c>
      <c r="E54" s="37">
        <f t="shared" si="6"/>
        <v>-1.5146680391147709</v>
      </c>
      <c r="F54" s="40">
        <v>17383.330000000002</v>
      </c>
      <c r="G54" s="37">
        <f t="shared" si="7"/>
        <v>-0.13083349999999994</v>
      </c>
      <c r="H54" s="40"/>
      <c r="I54" s="37">
        <f t="shared" si="8"/>
        <v>-1</v>
      </c>
      <c r="J54" s="35"/>
    </row>
    <row r="55" spans="2:10" x14ac:dyDescent="0.25">
      <c r="B55" s="35" t="s">
        <v>38</v>
      </c>
      <c r="C55" s="36">
        <f>SUM(C43:C54)</f>
        <v>408150.03999999992</v>
      </c>
      <c r="D55" s="36">
        <f>SUM(D43:D54)</f>
        <v>319036.66999999993</v>
      </c>
      <c r="E55" s="37">
        <f t="shared" si="6"/>
        <v>-0.21833483098519357</v>
      </c>
      <c r="F55" s="36">
        <f>SUM(F43:F54)</f>
        <v>308513.85000000003</v>
      </c>
      <c r="G55" s="37">
        <f t="shared" si="7"/>
        <v>-3.2983105045573224E-2</v>
      </c>
      <c r="H55" s="40">
        <f>SUM(H43:H54)</f>
        <v>112037.26999999999</v>
      </c>
      <c r="I55" s="37">
        <f t="shared" si="8"/>
        <v>-0.63684849156691026</v>
      </c>
      <c r="J55" s="35"/>
    </row>
    <row r="56" spans="2:10" x14ac:dyDescent="0.25">
      <c r="B56" s="38" t="s">
        <v>55</v>
      </c>
      <c r="C56" s="43">
        <f>IF(H54&gt;0,SUM(C43:C54),IF(H53&gt;0,SUM(C43:C53),IF(H52&gt;0,SUM(C43:C52),IF(H51&gt;0,SUM(C43:C51),IF(H50&gt;0,SUM(C43:C50),IF(H49&gt;0,SUM(C43:C49),IF(H48&gt;0,SUM(C43:C48),IF(H47&gt;0,SUM(C43:C47),IF(H46&gt;0,SUM(C43:C46),IF(H45&gt;0,SUM(C43:C45),IF(H44&gt;0,SUM(C43:C44),IF(H43&gt;0,C43,0))))))))))))</f>
        <v>141459.57</v>
      </c>
      <c r="D56" s="43">
        <f>IF(H54&gt;0,SUM(D43:D54),IF(H53&gt;0,SUM(D43:D53),IF(H52&gt;0,SUM(D43:D52),IF(H51&gt;0,SUM(D43:D51),IF(H50&gt;0,SUM(D43:D50),IF(H49&gt;0,SUM(D43:D49),IF(H48&gt;0,SUM(D43:D48),IF(H47&gt;0,SUM(D43:D47),IF(H46&gt;0,SUM(D43:D46),IF(H45&gt;0,SUM(D43:D45),IF(H44&gt;0,SUM(D43:D44),IF(H43&gt;0,D43,0))))))))))))</f>
        <v>133035.81</v>
      </c>
      <c r="E56" s="37">
        <f t="shared" si="6"/>
        <v>-5.9548887360537095E-2</v>
      </c>
      <c r="F56" s="43">
        <f>IF(H54&gt;0,SUM(F43:F54),IF(H53&gt;0,SUM(F43:F53),IF(H52&gt;0,SUM(F43:F52),IF(H51&gt;0,SUM(F43:F51),IF(H50&gt;0,SUM(F43:F50),IF(H49&gt;0,SUM(F43:F49),IF(H48&gt;0,SUM(F43:F48),IF(H47&gt;0,SUM(F43:F47),IF(H46&gt;0,SUM(F43:F46),IF(H45&gt;0,SUM(F43:F45),IF(H44&gt;0,SUM(F43:F44),IF(H43&gt;0,F43,0))))))))))))</f>
        <v>81436.349999999991</v>
      </c>
      <c r="G56" s="37">
        <f t="shared" si="7"/>
        <v>-0.38786143369969339</v>
      </c>
      <c r="H56" s="43">
        <f>IF(H54&gt;0,SUM(H43:H54),IF(H53&gt;0,SUM(H43:H53),IF(H52&gt;0,SUM(H43:H52),IF(H51&gt;0,SUM(H43:H51),IF(H50&gt;0,SUM(H43:H50),IF(H49&gt;0,SUM(H43:H49),IF(H48&gt;0,SUM(H43:H48),IF(H47&gt;0,SUM(H43:H47),IF(H46&gt;0,SUM(H43:H46),IF(H45&gt;0,SUM(H43:H45),IF(H44&gt;0,SUM(H43:H44),IF(H43&gt;0,H43,0))))))))))))</f>
        <v>112037.26999999999</v>
      </c>
      <c r="I56" s="37">
        <f t="shared" si="8"/>
        <v>0.37576487649556989</v>
      </c>
      <c r="J56" s="35"/>
    </row>
    <row r="57" spans="2:10" x14ac:dyDescent="0.25">
      <c r="B57" s="38" t="s">
        <v>56</v>
      </c>
      <c r="C57" s="37">
        <f>+C56/C55</f>
        <v>0.34658717661769683</v>
      </c>
      <c r="D57" s="37">
        <f>+D56/D55</f>
        <v>0.41699222224203891</v>
      </c>
      <c r="E57" s="35"/>
      <c r="F57" s="37">
        <f>+F56/F55</f>
        <v>0.26396335205048327</v>
      </c>
      <c r="G57" s="35"/>
      <c r="H57" s="36" t="s">
        <v>39</v>
      </c>
      <c r="I57" s="37">
        <f>AVERAGE(C57,D57,F57)</f>
        <v>0.34251425030340626</v>
      </c>
      <c r="J57" s="35"/>
    </row>
    <row r="58" spans="2:10" x14ac:dyDescent="0.25">
      <c r="B58" s="35" t="s">
        <v>40</v>
      </c>
      <c r="C58" s="35"/>
      <c r="D58" s="35"/>
      <c r="E58" s="35"/>
      <c r="F58" s="35"/>
      <c r="G58" s="35"/>
      <c r="H58" s="36" t="s">
        <v>40</v>
      </c>
      <c r="I58" s="42">
        <f>+H56/I57</f>
        <v>327102.50712417084</v>
      </c>
      <c r="J58" s="35"/>
    </row>
    <row r="59" spans="2:10" x14ac:dyDescent="0.25">
      <c r="B59" s="35" t="s">
        <v>41</v>
      </c>
      <c r="C59" s="35"/>
      <c r="D59" s="35"/>
      <c r="E59" s="35"/>
      <c r="F59" s="35"/>
      <c r="G59" s="35"/>
      <c r="H59" s="36" t="s">
        <v>42</v>
      </c>
      <c r="I59" s="36">
        <v>402687</v>
      </c>
      <c r="J59" s="37">
        <f>+(I59/F55)-1</f>
        <v>0.30524772226595331</v>
      </c>
    </row>
    <row r="60" spans="2:10" x14ac:dyDescent="0.25">
      <c r="B60" s="35"/>
      <c r="C60" s="35"/>
      <c r="D60" s="35"/>
      <c r="E60" s="35"/>
      <c r="F60" s="35"/>
      <c r="G60" s="35"/>
      <c r="H60" s="39" t="s">
        <v>14</v>
      </c>
      <c r="I60" s="36">
        <f>+I58-I59</f>
        <v>-75584.492875829164</v>
      </c>
    </row>
    <row r="61" spans="2:10" ht="15.75" x14ac:dyDescent="0.25">
      <c r="B61" s="61" t="s">
        <v>47</v>
      </c>
      <c r="C61" s="61"/>
      <c r="D61" s="61"/>
      <c r="E61" s="61"/>
      <c r="F61" s="61"/>
      <c r="G61" s="61"/>
      <c r="H61" s="61"/>
      <c r="I61" s="61"/>
      <c r="J61" s="35"/>
    </row>
    <row r="62" spans="2:10" x14ac:dyDescent="0.25">
      <c r="B62" s="34"/>
      <c r="C62" s="49" t="s">
        <v>66</v>
      </c>
      <c r="D62" s="49" t="s">
        <v>65</v>
      </c>
      <c r="E62" s="34" t="s">
        <v>25</v>
      </c>
      <c r="F62" s="49" t="s">
        <v>64</v>
      </c>
      <c r="G62" s="34" t="s">
        <v>25</v>
      </c>
      <c r="H62" s="49" t="s">
        <v>63</v>
      </c>
      <c r="I62" s="34" t="s">
        <v>25</v>
      </c>
      <c r="J62" s="34"/>
    </row>
    <row r="63" spans="2:10" x14ac:dyDescent="0.25">
      <c r="B63" s="35" t="s">
        <v>26</v>
      </c>
      <c r="C63" s="40">
        <v>0</v>
      </c>
      <c r="D63" s="40">
        <v>-570.69000000000005</v>
      </c>
      <c r="E63" s="37" t="e">
        <f>+(D63/C63)-1</f>
        <v>#DIV/0!</v>
      </c>
      <c r="F63" s="40">
        <v>-499.61</v>
      </c>
      <c r="G63" s="37">
        <f>+(F63/D63)-1</f>
        <v>-0.12455098214442173</v>
      </c>
      <c r="H63" s="40">
        <v>39.42</v>
      </c>
      <c r="I63" s="37">
        <f>+(H63/F63)-1</f>
        <v>-1.0789015432036988</v>
      </c>
      <c r="J63" s="35"/>
    </row>
    <row r="64" spans="2:10" x14ac:dyDescent="0.25">
      <c r="B64" s="35" t="s">
        <v>27</v>
      </c>
      <c r="C64" s="40">
        <v>0</v>
      </c>
      <c r="D64" s="40">
        <v>0</v>
      </c>
      <c r="E64" s="37" t="e">
        <f t="shared" ref="E64:E76" si="9">+(D64/C64)-1</f>
        <v>#DIV/0!</v>
      </c>
      <c r="F64" s="40">
        <v>-6390.55</v>
      </c>
      <c r="G64" s="37" t="e">
        <f t="shared" ref="G64:G76" si="10">+(F64/D64)-1</f>
        <v>#DIV/0!</v>
      </c>
      <c r="H64" s="40">
        <v>315.36</v>
      </c>
      <c r="I64" s="37">
        <f t="shared" ref="I64:I76" si="11">+(H64/F64)-1</f>
        <v>-1.0493478652072201</v>
      </c>
      <c r="J64" s="35"/>
    </row>
    <row r="65" spans="2:10" x14ac:dyDescent="0.25">
      <c r="B65" s="35" t="s">
        <v>28</v>
      </c>
      <c r="C65" s="40">
        <v>47434</v>
      </c>
      <c r="D65" s="40">
        <v>46006.36</v>
      </c>
      <c r="E65" s="37">
        <f t="shared" si="9"/>
        <v>-3.0097398490534166E-2</v>
      </c>
      <c r="F65" s="40">
        <v>35158.11</v>
      </c>
      <c r="G65" s="37">
        <f t="shared" si="10"/>
        <v>-0.23579891997541214</v>
      </c>
      <c r="H65" s="40">
        <v>48685.049999999996</v>
      </c>
      <c r="I65" s="37">
        <f t="shared" si="11"/>
        <v>0.3847459377082556</v>
      </c>
      <c r="J65" s="35"/>
    </row>
    <row r="66" spans="2:10" x14ac:dyDescent="0.25">
      <c r="B66" s="35" t="s">
        <v>29</v>
      </c>
      <c r="C66" s="40">
        <v>268776</v>
      </c>
      <c r="D66" s="40">
        <v>262980.32</v>
      </c>
      <c r="E66" s="37">
        <f t="shared" si="9"/>
        <v>-2.1563234812632004E-2</v>
      </c>
      <c r="F66" s="40">
        <v>316522.44</v>
      </c>
      <c r="G66" s="37">
        <f t="shared" si="10"/>
        <v>0.20359744029515214</v>
      </c>
      <c r="H66" s="40">
        <v>327255.83000000007</v>
      </c>
      <c r="I66" s="37">
        <f t="shared" si="11"/>
        <v>3.3910360352334079E-2</v>
      </c>
      <c r="J66" s="35"/>
    </row>
    <row r="67" spans="2:10" x14ac:dyDescent="0.25">
      <c r="B67" s="35" t="s">
        <v>30</v>
      </c>
      <c r="C67" s="40">
        <v>215871.57</v>
      </c>
      <c r="D67" s="40">
        <v>218927.15000000002</v>
      </c>
      <c r="E67" s="37">
        <f t="shared" si="9"/>
        <v>1.4154619804729318E-2</v>
      </c>
      <c r="F67" s="40">
        <v>234008.74000000002</v>
      </c>
      <c r="G67" s="37">
        <f t="shared" si="10"/>
        <v>6.88886234530528E-2</v>
      </c>
      <c r="H67" s="40">
        <v>257643</v>
      </c>
      <c r="I67" s="37">
        <f t="shared" si="11"/>
        <v>0.10099733881734485</v>
      </c>
      <c r="J67" s="35"/>
    </row>
    <row r="68" spans="2:10" x14ac:dyDescent="0.25">
      <c r="B68" s="35" t="s">
        <v>31</v>
      </c>
      <c r="C68" s="40">
        <v>176788.08000000002</v>
      </c>
      <c r="D68" s="40">
        <v>194456.47000000003</v>
      </c>
      <c r="E68" s="37">
        <f t="shared" si="9"/>
        <v>9.9941070687571409E-2</v>
      </c>
      <c r="F68" s="40">
        <v>246003.58000000002</v>
      </c>
      <c r="G68" s="37">
        <f t="shared" si="10"/>
        <v>0.26508302860789357</v>
      </c>
      <c r="H68" s="40"/>
      <c r="I68" s="37">
        <f t="shared" si="11"/>
        <v>-1</v>
      </c>
      <c r="J68" s="35"/>
    </row>
    <row r="69" spans="2:10" x14ac:dyDescent="0.25">
      <c r="B69" s="35" t="s">
        <v>32</v>
      </c>
      <c r="C69" s="40">
        <v>192961.34</v>
      </c>
      <c r="D69" s="40">
        <v>204655.52000000005</v>
      </c>
      <c r="E69" s="37">
        <f t="shared" si="9"/>
        <v>6.0603745807320974E-2</v>
      </c>
      <c r="F69" s="40">
        <v>244003.98</v>
      </c>
      <c r="G69" s="37">
        <f t="shared" si="10"/>
        <v>0.19226679055614992</v>
      </c>
      <c r="H69" s="40"/>
      <c r="I69" s="37">
        <f t="shared" si="11"/>
        <v>-1</v>
      </c>
      <c r="J69" s="35"/>
    </row>
    <row r="70" spans="2:10" x14ac:dyDescent="0.25">
      <c r="B70" s="35" t="s">
        <v>33</v>
      </c>
      <c r="C70" s="40">
        <v>170885.37999999998</v>
      </c>
      <c r="D70" s="40">
        <v>163155.87000000002</v>
      </c>
      <c r="E70" s="37">
        <f t="shared" si="9"/>
        <v>-4.5232131619451277E-2</v>
      </c>
      <c r="F70" s="40">
        <v>124833.49999999999</v>
      </c>
      <c r="G70" s="37">
        <f t="shared" si="10"/>
        <v>-0.23488195674479895</v>
      </c>
      <c r="H70" s="40"/>
      <c r="I70" s="37">
        <f t="shared" si="11"/>
        <v>-1</v>
      </c>
      <c r="J70" s="35"/>
    </row>
    <row r="71" spans="2:10" x14ac:dyDescent="0.25">
      <c r="B71" s="35" t="s">
        <v>34</v>
      </c>
      <c r="C71" s="40">
        <v>164048.37</v>
      </c>
      <c r="D71" s="40">
        <v>204926.06</v>
      </c>
      <c r="E71" s="37">
        <f t="shared" si="9"/>
        <v>0.24918071420033017</v>
      </c>
      <c r="F71" s="40">
        <v>521867.81</v>
      </c>
      <c r="G71" s="37">
        <f t="shared" si="10"/>
        <v>1.5466151547538658</v>
      </c>
      <c r="H71" s="40"/>
      <c r="I71" s="37">
        <f t="shared" si="11"/>
        <v>-1</v>
      </c>
      <c r="J71" s="35"/>
    </row>
    <row r="72" spans="2:10" x14ac:dyDescent="0.25">
      <c r="B72" s="35" t="s">
        <v>35</v>
      </c>
      <c r="C72" s="40">
        <v>231060.06000000003</v>
      </c>
      <c r="D72" s="40">
        <v>222255.47</v>
      </c>
      <c r="E72" s="37">
        <f t="shared" si="9"/>
        <v>-3.8105200872881384E-2</v>
      </c>
      <c r="F72" s="40">
        <v>1176.57</v>
      </c>
      <c r="G72" s="37">
        <f t="shared" si="10"/>
        <v>-0.99470622702784328</v>
      </c>
      <c r="H72" s="40"/>
      <c r="I72" s="37">
        <f t="shared" si="11"/>
        <v>-1</v>
      </c>
      <c r="J72" s="35"/>
    </row>
    <row r="73" spans="2:10" x14ac:dyDescent="0.25">
      <c r="B73" s="35" t="s">
        <v>36</v>
      </c>
      <c r="C73" s="40">
        <v>209878.47999999998</v>
      </c>
      <c r="D73" s="40">
        <v>226067.28999999998</v>
      </c>
      <c r="E73" s="37">
        <f t="shared" si="9"/>
        <v>7.713420642268809E-2</v>
      </c>
      <c r="F73" s="40">
        <v>179109.18000000002</v>
      </c>
      <c r="G73" s="37">
        <f t="shared" si="10"/>
        <v>-0.2077174013100257</v>
      </c>
      <c r="H73" s="40"/>
      <c r="I73" s="37">
        <f t="shared" si="11"/>
        <v>-1</v>
      </c>
      <c r="J73" s="35"/>
    </row>
    <row r="74" spans="2:10" x14ac:dyDescent="0.25">
      <c r="B74" s="35" t="s">
        <v>37</v>
      </c>
      <c r="C74" s="40">
        <v>314935.90000000002</v>
      </c>
      <c r="D74" s="40">
        <v>294875.21999999997</v>
      </c>
      <c r="E74" s="37">
        <f t="shared" si="9"/>
        <v>-6.3697660381049181E-2</v>
      </c>
      <c r="F74" s="40">
        <v>392656.83999999997</v>
      </c>
      <c r="G74" s="37">
        <f t="shared" si="10"/>
        <v>0.33160338125394184</v>
      </c>
      <c r="H74" s="40"/>
      <c r="I74" s="37">
        <f t="shared" si="11"/>
        <v>-1</v>
      </c>
      <c r="J74" s="35"/>
    </row>
    <row r="75" spans="2:10" x14ac:dyDescent="0.25">
      <c r="B75" s="35" t="s">
        <v>38</v>
      </c>
      <c r="C75" s="36">
        <f>SUM(C63:C74)</f>
        <v>1992639.1800000002</v>
      </c>
      <c r="D75" s="36">
        <f>SUM(D63:D74)</f>
        <v>2037735.0400000003</v>
      </c>
      <c r="E75" s="37">
        <f t="shared" si="9"/>
        <v>2.2631222176410226E-2</v>
      </c>
      <c r="F75" s="36">
        <f>SUM(F63:F74)</f>
        <v>2288450.59</v>
      </c>
      <c r="G75" s="37">
        <f t="shared" si="10"/>
        <v>0.12303638357222324</v>
      </c>
      <c r="H75" s="40">
        <f>SUM(H63:H74)</f>
        <v>633938.66000000015</v>
      </c>
      <c r="I75" s="37">
        <f t="shared" si="11"/>
        <v>-0.72298346192390361</v>
      </c>
      <c r="J75" s="35"/>
    </row>
    <row r="76" spans="2:10" x14ac:dyDescent="0.25">
      <c r="B76" s="38" t="s">
        <v>55</v>
      </c>
      <c r="C76" s="43">
        <f>IF(H74&gt;0,SUM(C63:C74),IF(H73&gt;0,SUM(C63:C73),IF(H72&gt;0,SUM(C63:C72),IF(H71&gt;0,SUM(C63:C71),IF(H70&gt;0,SUM(C63:C70),IF(H69&gt;0,SUM(C63:C69),IF(H68&gt;0,SUM(C63:C68),IF(H67&gt;0,SUM(C63:C67),IF(H66&gt;0,SUM(C63:C66),IF(H65&gt;0,SUM(C63:C65),IF(H64&gt;0,SUM(C63:C64),IF(H63&gt;0,C63,0))))))))))))</f>
        <v>532081.57000000007</v>
      </c>
      <c r="D76" s="43">
        <f>IF(H74&gt;0,SUM(D63:D74),IF(H73&gt;0,SUM(D63:D73),IF(H72&gt;0,SUM(D63:D72),IF(H71&gt;0,SUM(D63:D71),IF(H70&gt;0,SUM(D63:D70),IF(H69&gt;0,SUM(D63:D69),IF(H68&gt;0,SUM(D63:D68),IF(H67&gt;0,SUM(D63:D67),IF(H66&gt;0,SUM(D63:D66),IF(H65&gt;0,SUM(D63:D65),IF(H64&gt;0,SUM(D63:D64),IF(H63&gt;0,D63,0))))))))))))</f>
        <v>527343.14</v>
      </c>
      <c r="E76" s="37">
        <f t="shared" si="9"/>
        <v>-8.9054578605307633E-3</v>
      </c>
      <c r="F76" s="43">
        <f>IF(H74&gt;0,SUM(F63:F74),IF(H73&gt;0,SUM(F63:F73),IF(H72&gt;0,SUM(F63:F72),IF(H71&gt;0,SUM(F63:F71),IF(H70&gt;0,SUM(F63:F70),IF(H69&gt;0,SUM(F63:F69),IF(H68&gt;0,SUM(F63:F68),IF(H67&gt;0,SUM(F63:F67),IF(H66&gt;0,SUM(F63:F66),IF(H65&gt;0,SUM(F63:F65),IF(H64&gt;0,SUM(F63:F64),IF(H63&gt;0,F63,0))))))))))))</f>
        <v>578799.13</v>
      </c>
      <c r="G76" s="37">
        <f t="shared" si="10"/>
        <v>9.7575916129296836E-2</v>
      </c>
      <c r="H76" s="43">
        <f>IF(H74&gt;0,SUM(H63:H74),IF(H73&gt;0,SUM(H63:H73),IF(H72&gt;0,SUM(H63:H72),IF(H71&gt;0,SUM(H63:H71),IF(H70&gt;0,SUM(H63:H70),IF(H69&gt;0,SUM(H63:H69),IF(H68&gt;0,SUM(H63:H68),IF(H67&gt;0,SUM(H63:H67),IF(H66&gt;0,SUM(H63:H66),IF(H65&gt;0,SUM(H63:H65),IF(H64&gt;0,SUM(H63:H64),IF(H63&gt;0,H63,0))))))))))))</f>
        <v>633938.66000000015</v>
      </c>
      <c r="I76" s="37">
        <f t="shared" si="11"/>
        <v>9.5265398895814091E-2</v>
      </c>
      <c r="J76" s="35"/>
    </row>
    <row r="77" spans="2:10" x14ac:dyDescent="0.25">
      <c r="B77" s="38" t="s">
        <v>56</v>
      </c>
      <c r="C77" s="37">
        <f>+C76/C75</f>
        <v>0.26702354111094012</v>
      </c>
      <c r="D77" s="37">
        <f>+D76/D75</f>
        <v>0.25878886589691263</v>
      </c>
      <c r="E77" s="35"/>
      <c r="F77" s="37">
        <f>+F76/F75</f>
        <v>0.25292183826437786</v>
      </c>
      <c r="G77" s="35"/>
      <c r="H77" s="36" t="s">
        <v>39</v>
      </c>
      <c r="I77" s="37">
        <f>AVERAGE(C77,D77,F77)</f>
        <v>0.25957808175741021</v>
      </c>
      <c r="J77" s="35"/>
    </row>
    <row r="78" spans="2:10" x14ac:dyDescent="0.25">
      <c r="B78" s="35" t="s">
        <v>40</v>
      </c>
      <c r="C78" s="35"/>
      <c r="D78" s="35"/>
      <c r="E78" s="35"/>
      <c r="F78" s="35"/>
      <c r="G78" s="35"/>
      <c r="H78" s="36" t="s">
        <v>40</v>
      </c>
      <c r="I78" s="42">
        <f>+H76/I77</f>
        <v>2442188.7075675759</v>
      </c>
      <c r="J78" s="35"/>
    </row>
    <row r="79" spans="2:10" x14ac:dyDescent="0.25">
      <c r="B79" s="35" t="s">
        <v>41</v>
      </c>
      <c r="C79" s="35"/>
      <c r="D79" s="35"/>
      <c r="E79" s="35"/>
      <c r="F79" s="35"/>
      <c r="G79" s="35"/>
      <c r="H79" s="36" t="s">
        <v>42</v>
      </c>
      <c r="I79" s="36">
        <v>2359519</v>
      </c>
      <c r="J79" s="37">
        <f>+(I79/F75)-1</f>
        <v>3.1055252104001063E-2</v>
      </c>
    </row>
    <row r="80" spans="2:10" x14ac:dyDescent="0.25">
      <c r="B80" s="35"/>
      <c r="C80" s="35"/>
      <c r="D80" s="35"/>
      <c r="E80" s="35"/>
      <c r="F80" s="35"/>
      <c r="G80" s="35"/>
      <c r="H80" s="39" t="s">
        <v>14</v>
      </c>
      <c r="I80" s="36">
        <f>+I78-I79</f>
        <v>82669.707567575853</v>
      </c>
    </row>
    <row r="81" spans="2:10" ht="15.75" x14ac:dyDescent="0.25">
      <c r="B81" s="61" t="s">
        <v>48</v>
      </c>
      <c r="C81" s="61"/>
      <c r="D81" s="61"/>
      <c r="E81" s="61"/>
      <c r="F81" s="61"/>
      <c r="G81" s="61"/>
      <c r="H81" s="61"/>
      <c r="I81" s="61"/>
      <c r="J81" s="35"/>
    </row>
    <row r="82" spans="2:10" x14ac:dyDescent="0.25">
      <c r="B82" s="34"/>
      <c r="C82" s="49" t="s">
        <v>66</v>
      </c>
      <c r="D82" s="49" t="s">
        <v>65</v>
      </c>
      <c r="E82" s="34" t="s">
        <v>25</v>
      </c>
      <c r="F82" s="49" t="s">
        <v>64</v>
      </c>
      <c r="G82" s="34" t="s">
        <v>25</v>
      </c>
      <c r="H82" s="49" t="s">
        <v>63</v>
      </c>
      <c r="I82" s="34" t="s">
        <v>25</v>
      </c>
      <c r="J82" s="34"/>
    </row>
    <row r="83" spans="2:10" x14ac:dyDescent="0.25">
      <c r="B83" s="35" t="s">
        <v>26</v>
      </c>
      <c r="C83" s="40">
        <v>60840</v>
      </c>
      <c r="D83" s="40">
        <v>72893.399999999994</v>
      </c>
      <c r="E83" s="37">
        <f>+(D83/C83)-1</f>
        <v>0.19811637080867839</v>
      </c>
      <c r="F83" s="40">
        <v>73322.7</v>
      </c>
      <c r="G83" s="37">
        <f>+(F83/D83)-1</f>
        <v>5.8894220875964631E-3</v>
      </c>
      <c r="H83" s="40">
        <v>69587</v>
      </c>
      <c r="I83" s="37">
        <f>+(H83/F83)-1</f>
        <v>-5.0948751205288412E-2</v>
      </c>
      <c r="J83" s="35"/>
    </row>
    <row r="84" spans="2:10" x14ac:dyDescent="0.25">
      <c r="B84" s="35" t="s">
        <v>27</v>
      </c>
      <c r="C84" s="40">
        <v>105571</v>
      </c>
      <c r="D84" s="40">
        <v>270891.8</v>
      </c>
      <c r="E84" s="37">
        <f t="shared" ref="E84:E96" si="12">+(D84/C84)-1</f>
        <v>1.5659679267980788</v>
      </c>
      <c r="F84" s="40">
        <v>123962.4</v>
      </c>
      <c r="G84" s="37">
        <f t="shared" ref="G84:G96" si="13">+(F84/D84)-1</f>
        <v>-0.54239146404579253</v>
      </c>
      <c r="H84" s="40">
        <v>127527.5</v>
      </c>
      <c r="I84" s="37">
        <f t="shared" ref="I84:I96" si="14">+(H84/F84)-1</f>
        <v>2.87595270824057E-2</v>
      </c>
      <c r="J84" s="35"/>
    </row>
    <row r="85" spans="2:10" x14ac:dyDescent="0.25">
      <c r="B85" s="35" t="s">
        <v>28</v>
      </c>
      <c r="C85" s="40">
        <v>396761</v>
      </c>
      <c r="D85" s="40">
        <v>450478.55</v>
      </c>
      <c r="E85" s="37">
        <f t="shared" si="12"/>
        <v>0.13539019712118883</v>
      </c>
      <c r="F85" s="40">
        <v>476748.08999999997</v>
      </c>
      <c r="G85" s="37">
        <f t="shared" si="13"/>
        <v>5.8314741068137277E-2</v>
      </c>
      <c r="H85" s="40">
        <v>469634.58999999997</v>
      </c>
      <c r="I85" s="37">
        <f t="shared" si="14"/>
        <v>-1.4920877816206879E-2</v>
      </c>
      <c r="J85" s="35"/>
    </row>
    <row r="86" spans="2:10" x14ac:dyDescent="0.25">
      <c r="B86" s="35" t="s">
        <v>29</v>
      </c>
      <c r="C86" s="40">
        <v>407994.66</v>
      </c>
      <c r="D86" s="40">
        <v>425392.34999999992</v>
      </c>
      <c r="E86" s="37">
        <f t="shared" si="12"/>
        <v>4.2641955166766055E-2</v>
      </c>
      <c r="F86" s="40">
        <v>437150.69</v>
      </c>
      <c r="G86" s="37">
        <f t="shared" si="13"/>
        <v>2.7641164680089148E-2</v>
      </c>
      <c r="H86" s="40">
        <v>443117.29</v>
      </c>
      <c r="I86" s="37">
        <f t="shared" si="14"/>
        <v>1.3648840403294393E-2</v>
      </c>
      <c r="J86" s="35"/>
    </row>
    <row r="87" spans="2:10" x14ac:dyDescent="0.25">
      <c r="B87" s="35" t="s">
        <v>30</v>
      </c>
      <c r="C87" s="40">
        <v>392427.3</v>
      </c>
      <c r="D87" s="40">
        <v>427525.14999999997</v>
      </c>
      <c r="E87" s="37">
        <f t="shared" si="12"/>
        <v>8.9437839824089593E-2</v>
      </c>
      <c r="F87" s="40">
        <v>436894.61</v>
      </c>
      <c r="G87" s="37">
        <f t="shared" si="13"/>
        <v>2.1915576194757147E-2</v>
      </c>
      <c r="H87" s="40">
        <v>443204</v>
      </c>
      <c r="I87" s="37">
        <f t="shared" si="14"/>
        <v>1.4441446187674511E-2</v>
      </c>
      <c r="J87" s="35"/>
    </row>
    <row r="88" spans="2:10" x14ac:dyDescent="0.25">
      <c r="B88" s="35" t="s">
        <v>31</v>
      </c>
      <c r="C88" s="40">
        <v>394808.35</v>
      </c>
      <c r="D88" s="40">
        <v>425670.05</v>
      </c>
      <c r="E88" s="37">
        <f t="shared" si="12"/>
        <v>7.8168812792333231E-2</v>
      </c>
      <c r="F88" s="40">
        <v>437605.48000000004</v>
      </c>
      <c r="G88" s="37">
        <f t="shared" si="13"/>
        <v>2.8039158498466277E-2</v>
      </c>
      <c r="H88" s="40"/>
      <c r="I88" s="37">
        <f t="shared" si="14"/>
        <v>-1</v>
      </c>
      <c r="J88" s="35"/>
    </row>
    <row r="89" spans="2:10" x14ac:dyDescent="0.25">
      <c r="B89" s="35" t="s">
        <v>32</v>
      </c>
      <c r="C89" s="40">
        <v>393748.02999999997</v>
      </c>
      <c r="D89" s="40">
        <v>422069.74999999994</v>
      </c>
      <c r="E89" s="37">
        <f t="shared" si="12"/>
        <v>7.1928537648810575E-2</v>
      </c>
      <c r="F89" s="40">
        <v>434033.56999999995</v>
      </c>
      <c r="G89" s="37">
        <f t="shared" si="13"/>
        <v>2.8345599275949152E-2</v>
      </c>
      <c r="H89" s="40"/>
      <c r="I89" s="37">
        <f t="shared" si="14"/>
        <v>-1</v>
      </c>
      <c r="J89" s="35"/>
    </row>
    <row r="90" spans="2:10" x14ac:dyDescent="0.25">
      <c r="B90" s="35" t="s">
        <v>33</v>
      </c>
      <c r="C90" s="40">
        <v>391400.86</v>
      </c>
      <c r="D90" s="40">
        <v>419404.44999999995</v>
      </c>
      <c r="E90" s="37">
        <f t="shared" si="12"/>
        <v>7.1547083468339823E-2</v>
      </c>
      <c r="F90" s="40">
        <v>434421.17</v>
      </c>
      <c r="G90" s="37">
        <f t="shared" si="13"/>
        <v>3.5804865685139964E-2</v>
      </c>
      <c r="H90" s="40"/>
      <c r="I90" s="37">
        <f t="shared" si="14"/>
        <v>-1</v>
      </c>
      <c r="J90" s="35"/>
    </row>
    <row r="91" spans="2:10" x14ac:dyDescent="0.25">
      <c r="B91" s="35" t="s">
        <v>34</v>
      </c>
      <c r="C91" s="40">
        <v>391007.36999999994</v>
      </c>
      <c r="D91" s="40">
        <v>419694.42</v>
      </c>
      <c r="E91" s="37">
        <f t="shared" si="12"/>
        <v>7.3367031419382389E-2</v>
      </c>
      <c r="F91" s="40">
        <v>434424.67</v>
      </c>
      <c r="G91" s="37">
        <f t="shared" si="13"/>
        <v>3.5097559791240407E-2</v>
      </c>
      <c r="H91" s="40"/>
      <c r="I91" s="37">
        <f t="shared" si="14"/>
        <v>-1</v>
      </c>
      <c r="J91" s="35"/>
    </row>
    <row r="92" spans="2:10" x14ac:dyDescent="0.25">
      <c r="B92" s="35" t="s">
        <v>35</v>
      </c>
      <c r="C92" s="40">
        <v>390559.19</v>
      </c>
      <c r="D92" s="40">
        <v>270089.62</v>
      </c>
      <c r="E92" s="37">
        <f t="shared" si="12"/>
        <v>-0.30845406556686072</v>
      </c>
      <c r="F92" s="40">
        <v>435272.57</v>
      </c>
      <c r="G92" s="37">
        <f t="shared" si="13"/>
        <v>0.61158570255310085</v>
      </c>
      <c r="H92" s="40"/>
      <c r="I92" s="37">
        <f t="shared" si="14"/>
        <v>-1</v>
      </c>
      <c r="J92" s="35"/>
    </row>
    <row r="93" spans="2:10" x14ac:dyDescent="0.25">
      <c r="B93" s="35" t="s">
        <v>36</v>
      </c>
      <c r="C93" s="40">
        <v>436420.07999999996</v>
      </c>
      <c r="D93" s="40">
        <v>418316.11999999994</v>
      </c>
      <c r="E93" s="37">
        <f t="shared" si="12"/>
        <v>-4.148287585667465E-2</v>
      </c>
      <c r="F93" s="40">
        <v>433945.86999999994</v>
      </c>
      <c r="G93" s="37">
        <f t="shared" si="13"/>
        <v>3.7363489602074251E-2</v>
      </c>
      <c r="H93" s="40"/>
      <c r="I93" s="37">
        <f t="shared" si="14"/>
        <v>-1</v>
      </c>
      <c r="J93" s="35"/>
    </row>
    <row r="94" spans="2:10" x14ac:dyDescent="0.25">
      <c r="B94" s="35" t="s">
        <v>37</v>
      </c>
      <c r="C94" s="40">
        <v>1339088</v>
      </c>
      <c r="D94" s="40">
        <v>1055656.8600000001</v>
      </c>
      <c r="E94" s="37">
        <f t="shared" si="12"/>
        <v>-0.21165983116867593</v>
      </c>
      <c r="F94" s="40">
        <v>1130366.0699999998</v>
      </c>
      <c r="G94" s="37">
        <f t="shared" si="13"/>
        <v>7.0770354298649307E-2</v>
      </c>
      <c r="H94" s="40"/>
      <c r="I94" s="37">
        <f t="shared" si="14"/>
        <v>-1</v>
      </c>
      <c r="J94" s="35"/>
    </row>
    <row r="95" spans="2:10" x14ac:dyDescent="0.25">
      <c r="B95" s="35" t="s">
        <v>38</v>
      </c>
      <c r="C95" s="36">
        <f>SUM(C83:C94)</f>
        <v>5100625.84</v>
      </c>
      <c r="D95" s="36">
        <f>SUM(D83:D94)</f>
        <v>5078082.5200000005</v>
      </c>
      <c r="E95" s="37">
        <f t="shared" si="12"/>
        <v>-4.4197164636564645E-3</v>
      </c>
      <c r="F95" s="36">
        <f>SUM(F83:F94)</f>
        <v>5288147.8899999987</v>
      </c>
      <c r="G95" s="37">
        <f t="shared" si="13"/>
        <v>4.1367065062975383E-2</v>
      </c>
      <c r="H95" s="40">
        <f>SUM(H83:H94)</f>
        <v>1553070.38</v>
      </c>
      <c r="I95" s="37">
        <f t="shared" si="14"/>
        <v>-0.706311091840512</v>
      </c>
      <c r="J95" s="35"/>
    </row>
    <row r="96" spans="2:10" x14ac:dyDescent="0.25">
      <c r="B96" s="38" t="s">
        <v>55</v>
      </c>
      <c r="C96" s="43">
        <f>IF(H94&gt;0,SUM(C83:C94),IF(H93&gt;0,SUM(C83:C93),IF(H92&gt;0,SUM(C83:C92),IF(H91&gt;0,SUM(C83:C91),IF(H90&gt;0,SUM(C83:C90),IF(H89&gt;0,SUM(C83:C89),IF(H88&gt;0,SUM(C83:C88),IF(H87&gt;0,SUM(C83:C87),IF(H86&gt;0,SUM(C83:C86),IF(H85&gt;0,SUM(C83:C85),IF(H84&gt;0,SUM(C83:C84),IF(H83&gt;0,C83,0))))))))))))</f>
        <v>1363593.96</v>
      </c>
      <c r="D96" s="43">
        <f>IF(H94&gt;0,SUM(D83:D94),IF(H93&gt;0,SUM(D83:D93),IF(H92&gt;0,SUM(D83:D92),IF(H91&gt;0,SUM(D83:D91),IF(H90&gt;0,SUM(D83:D90),IF(H89&gt;0,SUM(D83:D89),IF(H88&gt;0,SUM(D83:D88),IF(H87&gt;0,SUM(D83:D87),IF(H86&gt;0,SUM(D83:D86),IF(H85&gt;0,SUM(D83:D85),IF(H84&gt;0,SUM(D83:D84),IF(H83&gt;0,D83,0))))))))))))</f>
        <v>1647181.2499999998</v>
      </c>
      <c r="E96" s="37">
        <f t="shared" si="12"/>
        <v>0.2079704797167039</v>
      </c>
      <c r="F96" s="43">
        <f>IF(H94&gt;0,SUM(F83:F94),IF(H93&gt;0,SUM(F83:F93),IF(H92&gt;0,SUM(F83:F92),IF(H91&gt;0,SUM(F83:F91),IF(H90&gt;0,SUM(F83:F90),IF(H89&gt;0,SUM(F83:F89),IF(H88&gt;0,SUM(F83:F88),IF(H87&gt;0,SUM(F83:F87),IF(H86&gt;0,SUM(F83:F86),IF(H85&gt;0,SUM(F83:F85),IF(H84&gt;0,SUM(F83:F84),IF(H83&gt;0,F83,0))))))))))))</f>
        <v>1548078.4899999998</v>
      </c>
      <c r="G96" s="37">
        <f t="shared" si="13"/>
        <v>-6.0165060766688594E-2</v>
      </c>
      <c r="H96" s="43">
        <f>IF(H94&gt;0,SUM(H83:H94),IF(H93&gt;0,SUM(H83:H93),IF(H92&gt;0,SUM(H83:H92),IF(H91&gt;0,SUM(H83:H91),IF(H90&gt;0,SUM(H83:H90),IF(H89&gt;0,SUM(H83:H89),IF(H88&gt;0,SUM(H83:H88),IF(H87&gt;0,SUM(H83:H87),IF(H86&gt;0,SUM(H83:H86),IF(H85&gt;0,SUM(H83:H85),IF(H84&gt;0,SUM(H83:H84),IF(H83&gt;0,H83,0))))))))))))</f>
        <v>1553070.38</v>
      </c>
      <c r="I96" s="37">
        <f t="shared" si="14"/>
        <v>3.2245716430050475E-3</v>
      </c>
      <c r="J96" s="35"/>
    </row>
    <row r="97" spans="2:10" x14ac:dyDescent="0.25">
      <c r="B97" s="38" t="s">
        <v>56</v>
      </c>
      <c r="C97" s="37">
        <f>+C96/C95</f>
        <v>0.26733855859538991</v>
      </c>
      <c r="D97" s="37">
        <f>+D96/D95</f>
        <v>0.32437071345583401</v>
      </c>
      <c r="E97" s="35"/>
      <c r="F97" s="37">
        <f>+F96/F95</f>
        <v>0.29274493115584937</v>
      </c>
      <c r="G97" s="35"/>
      <c r="H97" s="36" t="s">
        <v>39</v>
      </c>
      <c r="I97" s="37">
        <f>AVERAGE(C97,D97,F97)</f>
        <v>0.29481806773569108</v>
      </c>
      <c r="J97" s="35"/>
    </row>
    <row r="98" spans="2:10" x14ac:dyDescent="0.25">
      <c r="B98" s="35" t="s">
        <v>40</v>
      </c>
      <c r="C98" s="35"/>
      <c r="D98" s="35"/>
      <c r="E98" s="35"/>
      <c r="F98" s="35"/>
      <c r="G98" s="35"/>
      <c r="H98" s="36" t="s">
        <v>40</v>
      </c>
      <c r="I98" s="42">
        <f>+H96/I97</f>
        <v>5267894.1692011608</v>
      </c>
      <c r="J98" s="35"/>
    </row>
    <row r="99" spans="2:10" x14ac:dyDescent="0.25">
      <c r="B99" s="35" t="s">
        <v>41</v>
      </c>
      <c r="C99" s="35"/>
      <c r="D99" s="35"/>
      <c r="E99" s="35"/>
      <c r="F99" s="35"/>
      <c r="G99" s="35"/>
      <c r="H99" s="36" t="s">
        <v>42</v>
      </c>
      <c r="I99" s="36">
        <v>5376274</v>
      </c>
      <c r="J99" s="37">
        <f>+(I99/F95)-1</f>
        <v>1.6664834613768997E-2</v>
      </c>
    </row>
    <row r="100" spans="2:10" x14ac:dyDescent="0.25">
      <c r="B100" s="35"/>
      <c r="C100" s="35"/>
      <c r="D100" s="35"/>
      <c r="E100" s="35"/>
      <c r="F100" s="35"/>
      <c r="G100" s="35"/>
      <c r="H100" s="39" t="s">
        <v>14</v>
      </c>
      <c r="I100" s="36">
        <f>+I98-I99</f>
        <v>-108379.83079883922</v>
      </c>
      <c r="J100" s="37"/>
    </row>
    <row r="101" spans="2:10" ht="15.75" x14ac:dyDescent="0.25">
      <c r="B101" s="61" t="s">
        <v>49</v>
      </c>
      <c r="C101" s="61"/>
      <c r="D101" s="61"/>
      <c r="E101" s="61"/>
      <c r="F101" s="61"/>
      <c r="G101" s="61"/>
      <c r="H101" s="61"/>
      <c r="I101" s="61"/>
      <c r="J101" s="35"/>
    </row>
    <row r="102" spans="2:10" x14ac:dyDescent="0.25">
      <c r="B102" s="34"/>
      <c r="C102" s="49" t="s">
        <v>66</v>
      </c>
      <c r="D102" s="49" t="s">
        <v>65</v>
      </c>
      <c r="E102" s="34" t="s">
        <v>25</v>
      </c>
      <c r="F102" s="49" t="s">
        <v>64</v>
      </c>
      <c r="G102" s="34" t="s">
        <v>25</v>
      </c>
      <c r="H102" s="49" t="s">
        <v>63</v>
      </c>
      <c r="I102" s="34" t="s">
        <v>25</v>
      </c>
      <c r="J102" s="34"/>
    </row>
    <row r="103" spans="2:10" x14ac:dyDescent="0.25">
      <c r="B103" s="35" t="s">
        <v>26</v>
      </c>
      <c r="C103" s="40">
        <v>24960</v>
      </c>
      <c r="D103" s="40">
        <v>21834.28</v>
      </c>
      <c r="E103" s="37">
        <f>+(D103/C103)-1</f>
        <v>-0.12522916666666672</v>
      </c>
      <c r="F103" s="40">
        <v>30413.21</v>
      </c>
      <c r="G103" s="37">
        <f>+(F103/D103)-1</f>
        <v>0.39291105545958005</v>
      </c>
      <c r="H103" s="40">
        <v>-187.17999999999998</v>
      </c>
      <c r="I103" s="37">
        <f>+(H103/F103)-1</f>
        <v>-1.0061545624417811</v>
      </c>
      <c r="J103" s="35"/>
    </row>
    <row r="104" spans="2:10" x14ac:dyDescent="0.25">
      <c r="B104" s="35" t="s">
        <v>27</v>
      </c>
      <c r="C104" s="40">
        <v>6414</v>
      </c>
      <c r="D104" s="40">
        <v>6808.12</v>
      </c>
      <c r="E104" s="37">
        <f t="shared" ref="E104:E116" si="15">+(D104/C104)-1</f>
        <v>6.1446835048331705E-2</v>
      </c>
      <c r="F104" s="40">
        <v>64063.870000000017</v>
      </c>
      <c r="G104" s="37">
        <f t="shared" ref="G104:G116" si="16">+(F104/D104)-1</f>
        <v>8.4099208004559287</v>
      </c>
      <c r="H104" s="40">
        <v>74730.829999999987</v>
      </c>
      <c r="I104" s="37">
        <f t="shared" ref="I104:I116" si="17">+(H104/F104)-1</f>
        <v>0.1665050831303192</v>
      </c>
      <c r="J104" s="35"/>
    </row>
    <row r="105" spans="2:10" x14ac:dyDescent="0.25">
      <c r="B105" s="35" t="s">
        <v>28</v>
      </c>
      <c r="C105" s="40">
        <v>116041</v>
      </c>
      <c r="D105" s="40">
        <v>129223.36</v>
      </c>
      <c r="E105" s="37">
        <f t="shared" si="15"/>
        <v>0.1136008824467214</v>
      </c>
      <c r="F105" s="40">
        <v>258007.32</v>
      </c>
      <c r="G105" s="37">
        <f t="shared" si="16"/>
        <v>0.99659968600104509</v>
      </c>
      <c r="H105" s="40">
        <v>263170.48</v>
      </c>
      <c r="I105" s="37">
        <f t="shared" si="17"/>
        <v>2.0011680288760658E-2</v>
      </c>
      <c r="J105" s="35"/>
    </row>
    <row r="106" spans="2:10" x14ac:dyDescent="0.25">
      <c r="B106" s="35" t="s">
        <v>29</v>
      </c>
      <c r="C106" s="40">
        <v>206112.45999999996</v>
      </c>
      <c r="D106" s="40">
        <v>222986.59999999995</v>
      </c>
      <c r="E106" s="37">
        <f t="shared" si="15"/>
        <v>8.1868607070140209E-2</v>
      </c>
      <c r="F106" s="40">
        <v>206309.63</v>
      </c>
      <c r="G106" s="37">
        <f t="shared" si="16"/>
        <v>-7.4789112888397513E-2</v>
      </c>
      <c r="H106" s="40">
        <v>261657.9</v>
      </c>
      <c r="I106" s="37">
        <f t="shared" si="17"/>
        <v>0.26827768534120278</v>
      </c>
      <c r="J106" s="35"/>
    </row>
    <row r="107" spans="2:10" x14ac:dyDescent="0.25">
      <c r="B107" s="35" t="s">
        <v>30</v>
      </c>
      <c r="C107" s="40">
        <v>205952.39</v>
      </c>
      <c r="D107" s="40">
        <v>196343.06</v>
      </c>
      <c r="E107" s="37">
        <f t="shared" si="15"/>
        <v>-4.6658016447393535E-2</v>
      </c>
      <c r="F107" s="40">
        <v>146327.18000000002</v>
      </c>
      <c r="G107" s="37">
        <f t="shared" si="16"/>
        <v>-0.25473719315569376</v>
      </c>
      <c r="H107" s="40">
        <v>179722</v>
      </c>
      <c r="I107" s="37">
        <f t="shared" si="17"/>
        <v>0.22822021172006446</v>
      </c>
      <c r="J107" s="35"/>
    </row>
    <row r="108" spans="2:10" x14ac:dyDescent="0.25">
      <c r="B108" s="35" t="s">
        <v>31</v>
      </c>
      <c r="C108" s="40">
        <v>165887.18999999997</v>
      </c>
      <c r="D108" s="40">
        <v>164551.09999999998</v>
      </c>
      <c r="E108" s="37">
        <f t="shared" si="15"/>
        <v>-8.0542084051216101E-3</v>
      </c>
      <c r="F108" s="40">
        <v>247859.23000000004</v>
      </c>
      <c r="G108" s="37">
        <f t="shared" si="16"/>
        <v>0.506275132770307</v>
      </c>
      <c r="H108" s="40"/>
      <c r="I108" s="37">
        <f t="shared" si="17"/>
        <v>-1</v>
      </c>
      <c r="J108" s="35"/>
    </row>
    <row r="109" spans="2:10" x14ac:dyDescent="0.25">
      <c r="B109" s="35" t="s">
        <v>32</v>
      </c>
      <c r="C109" s="40">
        <v>125197.66</v>
      </c>
      <c r="D109" s="40">
        <v>186772.84</v>
      </c>
      <c r="E109" s="37">
        <f t="shared" si="15"/>
        <v>0.49182372897384807</v>
      </c>
      <c r="F109" s="40">
        <v>141571.89000000001</v>
      </c>
      <c r="G109" s="37">
        <f t="shared" si="16"/>
        <v>-0.24201029443038924</v>
      </c>
      <c r="H109" s="40"/>
      <c r="I109" s="37">
        <f t="shared" si="17"/>
        <v>-1</v>
      </c>
      <c r="J109" s="35"/>
    </row>
    <row r="110" spans="2:10" x14ac:dyDescent="0.25">
      <c r="B110" s="35" t="s">
        <v>33</v>
      </c>
      <c r="C110" s="40">
        <v>192346.00999999998</v>
      </c>
      <c r="D110" s="40">
        <v>198717.22999999998</v>
      </c>
      <c r="E110" s="37">
        <f t="shared" si="15"/>
        <v>3.3123744027754976E-2</v>
      </c>
      <c r="F110" s="40">
        <v>205768.88</v>
      </c>
      <c r="G110" s="37">
        <f t="shared" si="16"/>
        <v>3.5485850924955153E-2</v>
      </c>
      <c r="H110" s="40"/>
      <c r="I110" s="37">
        <f t="shared" si="17"/>
        <v>-1</v>
      </c>
      <c r="J110" s="35"/>
    </row>
    <row r="111" spans="2:10" x14ac:dyDescent="0.25">
      <c r="B111" s="35" t="s">
        <v>34</v>
      </c>
      <c r="C111" s="40">
        <v>141666.23999999999</v>
      </c>
      <c r="D111" s="40">
        <v>177755.19000000003</v>
      </c>
      <c r="E111" s="37">
        <f t="shared" si="15"/>
        <v>0.25474629664767012</v>
      </c>
      <c r="F111" s="40">
        <v>187067.17</v>
      </c>
      <c r="G111" s="37">
        <f t="shared" si="16"/>
        <v>5.2386543537772168E-2</v>
      </c>
      <c r="H111" s="40"/>
      <c r="I111" s="37">
        <f t="shared" si="17"/>
        <v>-1</v>
      </c>
      <c r="J111" s="35"/>
    </row>
    <row r="112" spans="2:10" x14ac:dyDescent="0.25">
      <c r="B112" s="35" t="s">
        <v>35</v>
      </c>
      <c r="C112" s="40">
        <v>151532.21000000002</v>
      </c>
      <c r="D112" s="40">
        <v>183947.25</v>
      </c>
      <c r="E112" s="37">
        <f t="shared" si="15"/>
        <v>0.21391518014552791</v>
      </c>
      <c r="F112" s="40">
        <v>154968.94</v>
      </c>
      <c r="G112" s="37">
        <f t="shared" si="16"/>
        <v>-0.15753597838510769</v>
      </c>
      <c r="H112" s="40"/>
      <c r="I112" s="37">
        <f t="shared" si="17"/>
        <v>-1</v>
      </c>
      <c r="J112" s="35"/>
    </row>
    <row r="113" spans="2:10" x14ac:dyDescent="0.25">
      <c r="B113" s="35" t="s">
        <v>36</v>
      </c>
      <c r="C113" s="40">
        <v>192660.58000000002</v>
      </c>
      <c r="D113" s="40">
        <v>189293.06999999995</v>
      </c>
      <c r="E113" s="37">
        <f t="shared" si="15"/>
        <v>-1.7478977796080875E-2</v>
      </c>
      <c r="F113" s="40">
        <v>201139.37000000002</v>
      </c>
      <c r="G113" s="37">
        <f t="shared" si="16"/>
        <v>6.2581794462946094E-2</v>
      </c>
      <c r="H113" s="40"/>
      <c r="I113" s="37">
        <f t="shared" si="17"/>
        <v>-1</v>
      </c>
      <c r="J113" s="35"/>
    </row>
    <row r="114" spans="2:10" x14ac:dyDescent="0.25">
      <c r="B114" s="35" t="s">
        <v>37</v>
      </c>
      <c r="C114" s="40">
        <v>99192.400000000009</v>
      </c>
      <c r="D114" s="40">
        <v>107915.96</v>
      </c>
      <c r="E114" s="37">
        <f t="shared" si="15"/>
        <v>8.7945850690173799E-2</v>
      </c>
      <c r="F114" s="40">
        <v>40535.810000000005</v>
      </c>
      <c r="G114" s="37">
        <f t="shared" si="16"/>
        <v>-0.6243761349109066</v>
      </c>
      <c r="H114" s="40"/>
      <c r="I114" s="37">
        <f t="shared" si="17"/>
        <v>-1</v>
      </c>
      <c r="J114" s="35"/>
    </row>
    <row r="115" spans="2:10" x14ac:dyDescent="0.25">
      <c r="B115" s="35" t="s">
        <v>38</v>
      </c>
      <c r="C115" s="36">
        <f>SUM(C103:C114)</f>
        <v>1627962.14</v>
      </c>
      <c r="D115" s="36">
        <f>SUM(D103:D114)</f>
        <v>1786148.0599999996</v>
      </c>
      <c r="E115" s="37">
        <f t="shared" si="15"/>
        <v>9.7168058220321818E-2</v>
      </c>
      <c r="F115" s="36">
        <f>SUM(F103:F114)</f>
        <v>1884032.5</v>
      </c>
      <c r="G115" s="37">
        <f t="shared" si="16"/>
        <v>5.4801974255146879E-2</v>
      </c>
      <c r="H115" s="40">
        <f>SUM(H103:H114)</f>
        <v>779094.03</v>
      </c>
      <c r="I115" s="37">
        <f t="shared" si="17"/>
        <v>-0.58647527046375258</v>
      </c>
      <c r="J115" s="35"/>
    </row>
    <row r="116" spans="2:10" x14ac:dyDescent="0.25">
      <c r="B116" s="38" t="s">
        <v>55</v>
      </c>
      <c r="C116" s="43">
        <f>IF(H114&gt;0,SUM(C103:C114),IF(H113&gt;0,SUM(C103:C113),IF(H112&gt;0,SUM(C103:C112),IF(H111&gt;0,SUM(C103:C111),IF(H110&gt;0,SUM(C103:C110),IF(H109&gt;0,SUM(C103:C109),IF(H108&gt;0,SUM(C103:C108),IF(H107&gt;0,SUM(C103:C107),IF(H106&gt;0,SUM(C103:C106),IF(H105&gt;0,SUM(C103:C105),IF(H104&gt;0,SUM(C103:C104),IF(H103&gt;0,C103,0))))))))))))</f>
        <v>559479.85</v>
      </c>
      <c r="D116" s="43">
        <f>IF(H114&gt;0,SUM(D103:D114),IF(H113&gt;0,SUM(D103:D113),IF(H112&gt;0,SUM(D103:D112),IF(H111&gt;0,SUM(D103:D111),IF(H110&gt;0,SUM(D103:D110),IF(H109&gt;0,SUM(D103:D109),IF(H108&gt;0,SUM(D103:D108),IF(H107&gt;0,SUM(D103:D107),IF(H106&gt;0,SUM(D103:D106),IF(H105&gt;0,SUM(D103:D105),IF(H104&gt;0,SUM(D103:D104),IF(H103&gt;0,D103,0))))))))))))</f>
        <v>577195.41999999993</v>
      </c>
      <c r="E116" s="37">
        <f t="shared" si="15"/>
        <v>3.1664357527800169E-2</v>
      </c>
      <c r="F116" s="43">
        <f>IF(H114&gt;0,SUM(F103:F114),IF(H113&gt;0,SUM(F103:F113),IF(H112&gt;0,SUM(F103:F112),IF(H111&gt;0,SUM(F103:F111),IF(H110&gt;0,SUM(F103:F110),IF(H109&gt;0,SUM(F103:F109),IF(H108&gt;0,SUM(F103:F108),IF(H107&gt;0,SUM(F103:F107),IF(H106&gt;0,SUM(F103:F106),IF(H105&gt;0,SUM(F103:F105),IF(H104&gt;0,SUM(F103:F104),IF(H103&gt;0,F103,0))))))))))))</f>
        <v>705121.21000000008</v>
      </c>
      <c r="G116" s="37">
        <f t="shared" si="16"/>
        <v>0.22163341143628656</v>
      </c>
      <c r="H116" s="43">
        <f>IF(H114&gt;0,SUM(H103:H114),IF(H113&gt;0,SUM(H103:H113),IF(H112&gt;0,SUM(H103:H112),IF(H111&gt;0,SUM(H103:H111),IF(H110&gt;0,SUM(H103:H110),IF(H109&gt;0,SUM(H103:H109),IF(H108&gt;0,SUM(H103:H108),IF(H107&gt;0,SUM(H103:H107),IF(H106&gt;0,SUM(H103:H106),IF(H105&gt;0,SUM(H103:H105),IF(H104&gt;0,SUM(H103:H104),IF(H103&gt;0,H103,0))))))))))))</f>
        <v>779094.03</v>
      </c>
      <c r="I116" s="37">
        <f t="shared" si="17"/>
        <v>0.10490794908863954</v>
      </c>
      <c r="J116" s="35"/>
    </row>
    <row r="117" spans="2:10" x14ac:dyDescent="0.25">
      <c r="B117" s="38" t="s">
        <v>56</v>
      </c>
      <c r="C117" s="37">
        <f>+C116/C115</f>
        <v>0.34366883372361473</v>
      </c>
      <c r="D117" s="37">
        <f>+D116/D115</f>
        <v>0.3231509374424425</v>
      </c>
      <c r="E117" s="35"/>
      <c r="F117" s="37">
        <f>+F116/F115</f>
        <v>0.37426170196108616</v>
      </c>
      <c r="G117" s="35"/>
      <c r="H117" s="36" t="s">
        <v>39</v>
      </c>
      <c r="I117" s="37">
        <f>AVERAGE(C117,D117,F117)</f>
        <v>0.3470271577090478</v>
      </c>
      <c r="J117" s="35"/>
    </row>
    <row r="118" spans="2:10" x14ac:dyDescent="0.25">
      <c r="B118" s="35" t="s">
        <v>40</v>
      </c>
      <c r="C118" s="35"/>
      <c r="D118" s="35"/>
      <c r="E118" s="35"/>
      <c r="F118" s="35"/>
      <c r="G118" s="35"/>
      <c r="H118" s="36" t="s">
        <v>40</v>
      </c>
      <c r="I118" s="42">
        <f>+H116/I117</f>
        <v>2245052.0447543846</v>
      </c>
      <c r="J118" s="35"/>
    </row>
    <row r="119" spans="2:10" x14ac:dyDescent="0.25">
      <c r="B119" s="35" t="s">
        <v>41</v>
      </c>
      <c r="C119" s="35"/>
      <c r="D119" s="35"/>
      <c r="E119" s="35"/>
      <c r="F119" s="35"/>
      <c r="G119" s="35"/>
      <c r="H119" s="36" t="s">
        <v>42</v>
      </c>
      <c r="I119" s="36">
        <v>2009578</v>
      </c>
      <c r="J119" s="37">
        <f>+(I119/F115)-1</f>
        <v>6.6636589336967367E-2</v>
      </c>
    </row>
    <row r="120" spans="2:10" x14ac:dyDescent="0.25">
      <c r="B120" s="35"/>
      <c r="C120" s="35"/>
      <c r="D120" s="35"/>
      <c r="E120" s="35"/>
      <c r="F120" s="35"/>
      <c r="G120" s="35"/>
      <c r="H120" s="39" t="s">
        <v>14</v>
      </c>
      <c r="I120" s="36">
        <f>+I118-I119</f>
        <v>235474.04475438455</v>
      </c>
      <c r="J120" s="37"/>
    </row>
    <row r="121" spans="2:10" ht="15.75" x14ac:dyDescent="0.25">
      <c r="B121" s="61" t="s">
        <v>50</v>
      </c>
      <c r="C121" s="61"/>
      <c r="D121" s="61"/>
      <c r="E121" s="61"/>
      <c r="F121" s="61"/>
      <c r="G121" s="61"/>
      <c r="H121" s="61"/>
      <c r="I121" s="61"/>
      <c r="J121" s="35"/>
    </row>
    <row r="122" spans="2:10" x14ac:dyDescent="0.25">
      <c r="B122" s="34"/>
      <c r="C122" s="49" t="s">
        <v>66</v>
      </c>
      <c r="D122" s="49" t="s">
        <v>65</v>
      </c>
      <c r="E122" s="34" t="s">
        <v>25</v>
      </c>
      <c r="F122" s="49" t="s">
        <v>64</v>
      </c>
      <c r="G122" s="34" t="s">
        <v>25</v>
      </c>
      <c r="H122" s="49" t="s">
        <v>63</v>
      </c>
      <c r="I122" s="34" t="s">
        <v>25</v>
      </c>
      <c r="J122" s="34"/>
    </row>
    <row r="123" spans="2:10" x14ac:dyDescent="0.25">
      <c r="B123" s="35" t="s">
        <v>26</v>
      </c>
      <c r="C123" s="40">
        <v>7809</v>
      </c>
      <c r="D123" s="40">
        <v>5031.0600000000004</v>
      </c>
      <c r="E123" s="37">
        <f>+(D123/C123)-1</f>
        <v>-0.35573568958893576</v>
      </c>
      <c r="F123" s="40">
        <v>3323.94</v>
      </c>
      <c r="G123" s="37">
        <f>+(F123/D123)-1</f>
        <v>-0.33931616796460395</v>
      </c>
      <c r="H123" s="40">
        <v>1278.98</v>
      </c>
      <c r="I123" s="37">
        <f>+(H123/F123)-1</f>
        <v>-0.61522169473576538</v>
      </c>
      <c r="J123" s="35"/>
    </row>
    <row r="124" spans="2:10" x14ac:dyDescent="0.25">
      <c r="B124" s="35" t="s">
        <v>27</v>
      </c>
      <c r="C124" s="40">
        <v>4569</v>
      </c>
      <c r="D124" s="40">
        <v>2381.21</v>
      </c>
      <c r="E124" s="37">
        <f t="shared" ref="E124:E136" si="18">+(D124/C124)-1</f>
        <v>-0.47883344276646966</v>
      </c>
      <c r="F124" s="40">
        <v>11679.759999999998</v>
      </c>
      <c r="G124" s="37">
        <f t="shared" ref="G124:G136" si="19">+(F124/D124)-1</f>
        <v>3.9049684824102027</v>
      </c>
      <c r="H124" s="40">
        <v>24122.199999999997</v>
      </c>
      <c r="I124" s="37">
        <f t="shared" ref="I124:I136" si="20">+(H124/F124)-1</f>
        <v>1.06529928697165</v>
      </c>
      <c r="J124" s="35"/>
    </row>
    <row r="125" spans="2:10" x14ac:dyDescent="0.25">
      <c r="B125" s="35" t="s">
        <v>28</v>
      </c>
      <c r="C125" s="40">
        <v>10718</v>
      </c>
      <c r="D125" s="40">
        <v>17452.759999999998</v>
      </c>
      <c r="E125" s="37">
        <f t="shared" si="18"/>
        <v>0.62835976861354714</v>
      </c>
      <c r="F125" s="40">
        <v>19546.07</v>
      </c>
      <c r="G125" s="37">
        <f t="shared" si="19"/>
        <v>0.11994148776468605</v>
      </c>
      <c r="H125" s="40">
        <v>14076.870000000003</v>
      </c>
      <c r="I125" s="37">
        <f t="shared" si="20"/>
        <v>-0.27981072409952468</v>
      </c>
      <c r="J125" s="35"/>
    </row>
    <row r="126" spans="2:10" x14ac:dyDescent="0.25">
      <c r="B126" s="35" t="s">
        <v>29</v>
      </c>
      <c r="C126" s="40">
        <v>12440.849999999995</v>
      </c>
      <c r="D126" s="40">
        <v>15538.189999999999</v>
      </c>
      <c r="E126" s="37">
        <f t="shared" si="18"/>
        <v>0.24896530381766557</v>
      </c>
      <c r="F126" s="40">
        <v>15335.3</v>
      </c>
      <c r="G126" s="37">
        <f t="shared" si="19"/>
        <v>-1.3057505410861814E-2</v>
      </c>
      <c r="H126" s="40">
        <v>26135.48</v>
      </c>
      <c r="I126" s="37">
        <f t="shared" si="20"/>
        <v>0.70426923503289807</v>
      </c>
      <c r="J126" s="35"/>
    </row>
    <row r="127" spans="2:10" x14ac:dyDescent="0.25">
      <c r="B127" s="35" t="s">
        <v>30</v>
      </c>
      <c r="C127" s="40">
        <v>14076.439999999997</v>
      </c>
      <c r="D127" s="40">
        <v>15139.250000000002</v>
      </c>
      <c r="E127" s="37">
        <f t="shared" si="18"/>
        <v>7.5502754957930129E-2</v>
      </c>
      <c r="F127" s="40">
        <v>12120.520000000002</v>
      </c>
      <c r="G127" s="37">
        <f t="shared" si="19"/>
        <v>-0.19939759235100807</v>
      </c>
      <c r="H127" s="40">
        <v>10723</v>
      </c>
      <c r="I127" s="37">
        <f t="shared" si="20"/>
        <v>-0.11530198374327194</v>
      </c>
      <c r="J127" s="35"/>
    </row>
    <row r="128" spans="2:10" x14ac:dyDescent="0.25">
      <c r="B128" s="35" t="s">
        <v>31</v>
      </c>
      <c r="C128" s="40">
        <v>10451.900000000001</v>
      </c>
      <c r="D128" s="40">
        <v>10204.679999999998</v>
      </c>
      <c r="E128" s="37">
        <f t="shared" si="18"/>
        <v>-2.3653115701451677E-2</v>
      </c>
      <c r="F128" s="40">
        <v>14565.68</v>
      </c>
      <c r="G128" s="37">
        <f t="shared" si="19"/>
        <v>0.42735294002359736</v>
      </c>
      <c r="H128" s="40"/>
      <c r="I128" s="37">
        <f t="shared" si="20"/>
        <v>-1</v>
      </c>
      <c r="J128" s="35"/>
    </row>
    <row r="129" spans="2:10" x14ac:dyDescent="0.25">
      <c r="B129" s="35" t="s">
        <v>32</v>
      </c>
      <c r="C129" s="40">
        <v>10334.670000000002</v>
      </c>
      <c r="D129" s="40">
        <v>9606.7100000000009</v>
      </c>
      <c r="E129" s="37">
        <f t="shared" si="18"/>
        <v>-7.0438630357815057E-2</v>
      </c>
      <c r="F129" s="40">
        <v>12617.389999999998</v>
      </c>
      <c r="G129" s="37">
        <f t="shared" si="19"/>
        <v>0.31339345103578609</v>
      </c>
      <c r="H129" s="40"/>
      <c r="I129" s="37">
        <f t="shared" si="20"/>
        <v>-1</v>
      </c>
      <c r="J129" s="35"/>
    </row>
    <row r="130" spans="2:10" x14ac:dyDescent="0.25">
      <c r="B130" s="35" t="s">
        <v>33</v>
      </c>
      <c r="C130" s="40">
        <v>13580.659999999996</v>
      </c>
      <c r="D130" s="40">
        <v>11128.779999999999</v>
      </c>
      <c r="E130" s="37">
        <f t="shared" si="18"/>
        <v>-0.18054203551226511</v>
      </c>
      <c r="F130" s="40">
        <v>10796.620000000003</v>
      </c>
      <c r="G130" s="37">
        <f t="shared" si="19"/>
        <v>-2.984693740014599E-2</v>
      </c>
      <c r="H130" s="40"/>
      <c r="I130" s="37">
        <f t="shared" si="20"/>
        <v>-1</v>
      </c>
      <c r="J130" s="35"/>
    </row>
    <row r="131" spans="2:10" x14ac:dyDescent="0.25">
      <c r="B131" s="35" t="s">
        <v>34</v>
      </c>
      <c r="C131" s="40">
        <v>9643.58</v>
      </c>
      <c r="D131" s="40">
        <v>10324.409999999998</v>
      </c>
      <c r="E131" s="37">
        <f t="shared" si="18"/>
        <v>7.0599300259861719E-2</v>
      </c>
      <c r="F131" s="40">
        <v>15125.569999999998</v>
      </c>
      <c r="G131" s="37">
        <f t="shared" si="19"/>
        <v>0.46502996297124977</v>
      </c>
      <c r="H131" s="40"/>
      <c r="I131" s="37">
        <f t="shared" si="20"/>
        <v>-1</v>
      </c>
      <c r="J131" s="35"/>
    </row>
    <row r="132" spans="2:10" x14ac:dyDescent="0.25">
      <c r="B132" s="35" t="s">
        <v>35</v>
      </c>
      <c r="C132" s="40">
        <v>9396.4400000000023</v>
      </c>
      <c r="D132" s="40">
        <v>12028.2</v>
      </c>
      <c r="E132" s="37">
        <f t="shared" si="18"/>
        <v>0.28008054114111269</v>
      </c>
      <c r="F132" s="40">
        <v>8873.6900000000023</v>
      </c>
      <c r="G132" s="37">
        <f t="shared" si="19"/>
        <v>-0.26225952345321812</v>
      </c>
      <c r="H132" s="40"/>
      <c r="I132" s="37">
        <f t="shared" si="20"/>
        <v>-1</v>
      </c>
      <c r="J132" s="35"/>
    </row>
    <row r="133" spans="2:10" x14ac:dyDescent="0.25">
      <c r="B133" s="35" t="s">
        <v>36</v>
      </c>
      <c r="C133" s="40">
        <v>14449.310000000001</v>
      </c>
      <c r="D133" s="40">
        <v>13647.7</v>
      </c>
      <c r="E133" s="37">
        <f t="shared" si="18"/>
        <v>-5.5477389577772263E-2</v>
      </c>
      <c r="F133" s="40">
        <v>10553.869999999999</v>
      </c>
      <c r="G133" s="37">
        <f t="shared" si="19"/>
        <v>-0.2266924097100611</v>
      </c>
      <c r="H133" s="40"/>
      <c r="I133" s="37">
        <f t="shared" si="20"/>
        <v>-1</v>
      </c>
      <c r="J133" s="35"/>
    </row>
    <row r="134" spans="2:10" x14ac:dyDescent="0.25">
      <c r="B134" s="35" t="s">
        <v>37</v>
      </c>
      <c r="C134" s="40">
        <v>6319.6200000000017</v>
      </c>
      <c r="D134" s="40">
        <v>6394.5</v>
      </c>
      <c r="E134" s="37">
        <f t="shared" si="18"/>
        <v>1.1848813694494087E-2</v>
      </c>
      <c r="F134" s="40">
        <v>1768.3599999999979</v>
      </c>
      <c r="G134" s="37">
        <f t="shared" si="19"/>
        <v>-0.72345609508171116</v>
      </c>
      <c r="H134" s="40"/>
      <c r="I134" s="37">
        <f t="shared" si="20"/>
        <v>-1</v>
      </c>
      <c r="J134" s="35"/>
    </row>
    <row r="135" spans="2:10" x14ac:dyDescent="0.25">
      <c r="B135" s="35" t="s">
        <v>38</v>
      </c>
      <c r="C135" s="36">
        <f>SUM(C123:C134)</f>
        <v>123789.46999999999</v>
      </c>
      <c r="D135" s="36">
        <f>SUM(D123:D134)</f>
        <v>128877.45</v>
      </c>
      <c r="E135" s="37">
        <f t="shared" si="18"/>
        <v>4.1101880474970987E-2</v>
      </c>
      <c r="F135" s="36">
        <f>SUM(F123:F134)</f>
        <v>136306.76999999999</v>
      </c>
      <c r="G135" s="37">
        <f t="shared" si="19"/>
        <v>5.7646391979357059E-2</v>
      </c>
      <c r="H135" s="40">
        <f>SUM(H123:H134)</f>
        <v>76336.53</v>
      </c>
      <c r="I135" s="37">
        <f t="shared" si="20"/>
        <v>-0.43996523430200862</v>
      </c>
      <c r="J135" s="35"/>
    </row>
    <row r="136" spans="2:10" x14ac:dyDescent="0.25">
      <c r="B136" s="38" t="s">
        <v>55</v>
      </c>
      <c r="C136" s="43">
        <f>IF(H134&gt;0,SUM(C123:C134),IF(H133&gt;0,SUM(C123:C133),IF(H132&gt;0,SUM(C123:C132),IF(H131&gt;0,SUM(C123:C131),IF(H130&gt;0,SUM(C123:C130),IF(H129&gt;0,SUM(C123:C129),IF(H128&gt;0,SUM(C123:C128),IF(H127&gt;0,SUM(C123:C127),IF(H126&gt;0,SUM(C123:C126),IF(H125&gt;0,SUM(C123:C125),IF(H124&gt;0,SUM(C123:C124),IF(H123&gt;0,C123,0))))))))))))</f>
        <v>49613.289999999986</v>
      </c>
      <c r="D136" s="43">
        <f>IF(H134&gt;0,SUM(D123:D134),IF(H133&gt;0,SUM(D123:D133),IF(H132&gt;0,SUM(D123:D132),IF(H131&gt;0,SUM(D123:D131),IF(H130&gt;0,SUM(D123:D130),IF(H129&gt;0,SUM(D123:D129),IF(H128&gt;0,SUM(D123:D128),IF(H127&gt;0,SUM(D123:D127),IF(H126&gt;0,SUM(D123:D126),IF(H125&gt;0,SUM(D123:D125),IF(H124&gt;0,SUM(D123:D124),IF(H123&gt;0,D123,0))))))))))))</f>
        <v>55542.47</v>
      </c>
      <c r="E136" s="37">
        <f t="shared" si="18"/>
        <v>0.11950789798459271</v>
      </c>
      <c r="F136" s="43">
        <f>IF(H134&gt;0,SUM(F123:F134),IF(H133&gt;0,SUM(F123:F133),IF(H132&gt;0,SUM(F123:F132),IF(H131&gt;0,SUM(F123:F131),IF(H130&gt;0,SUM(F123:F130),IF(H129&gt;0,SUM(F123:F129),IF(H128&gt;0,SUM(F123:F128),IF(H127&gt;0,SUM(F123:F127),IF(H126&gt;0,SUM(F123:F126),IF(H125&gt;0,SUM(F123:F125),IF(H124&gt;0,SUM(F123:F124),IF(H123&gt;0,F123,0))))))))))))</f>
        <v>62005.59</v>
      </c>
      <c r="G136" s="37">
        <f t="shared" si="19"/>
        <v>0.11636356827487138</v>
      </c>
      <c r="H136" s="43">
        <f>IF(H134&gt;0,SUM(H123:H134),IF(H133&gt;0,SUM(H123:H133),IF(H132&gt;0,SUM(H123:H132),IF(H131&gt;0,SUM(H123:H131),IF(H130&gt;0,SUM(H123:H130),IF(H129&gt;0,SUM(H123:H129),IF(H128&gt;0,SUM(H123:H128),IF(H127&gt;0,SUM(H123:H127),IF(H126&gt;0,SUM(H123:H126),IF(H125&gt;0,SUM(H123:H125),IF(H124&gt;0,SUM(H123:H124),IF(H123&gt;0,H123,0))))))))))))</f>
        <v>76336.53</v>
      </c>
      <c r="I136" s="37">
        <f t="shared" si="20"/>
        <v>0.2311233551684615</v>
      </c>
      <c r="J136" s="35"/>
    </row>
    <row r="137" spans="2:10" x14ac:dyDescent="0.25">
      <c r="B137" s="38" t="s">
        <v>56</v>
      </c>
      <c r="C137" s="37">
        <f>+C136/C135</f>
        <v>0.40078764373092468</v>
      </c>
      <c r="D137" s="37">
        <f>+D136/D135</f>
        <v>0.43097120559104796</v>
      </c>
      <c r="E137" s="35"/>
      <c r="F137" s="37">
        <f>+F136/F135</f>
        <v>0.45489736129760833</v>
      </c>
      <c r="G137" s="35"/>
      <c r="H137" s="36" t="s">
        <v>39</v>
      </c>
      <c r="I137" s="37">
        <f>AVERAGE(C137,D137,F137)</f>
        <v>0.42888540353986032</v>
      </c>
      <c r="J137" s="35"/>
    </row>
    <row r="138" spans="2:10" x14ac:dyDescent="0.25">
      <c r="B138" s="35" t="s">
        <v>40</v>
      </c>
      <c r="C138" s="35"/>
      <c r="D138" s="35"/>
      <c r="E138" s="35"/>
      <c r="F138" s="35"/>
      <c r="G138" s="35"/>
      <c r="H138" s="36" t="s">
        <v>40</v>
      </c>
      <c r="I138" s="42">
        <f>+H136/I137</f>
        <v>177988.17439331513</v>
      </c>
      <c r="J138" s="35"/>
    </row>
    <row r="139" spans="2:10" x14ac:dyDescent="0.25">
      <c r="B139" s="35" t="s">
        <v>41</v>
      </c>
      <c r="C139" s="35"/>
      <c r="D139" s="35"/>
      <c r="E139" s="35"/>
      <c r="F139" s="35"/>
      <c r="G139" s="35"/>
      <c r="H139" s="36" t="s">
        <v>42</v>
      </c>
      <c r="I139" s="36">
        <v>150000</v>
      </c>
      <c r="J139" s="37">
        <f>+(I139/F135)-1</f>
        <v>0.10045891337605606</v>
      </c>
    </row>
    <row r="140" spans="2:10" x14ac:dyDescent="0.25">
      <c r="B140" s="35"/>
      <c r="C140" s="35"/>
      <c r="D140" s="35"/>
      <c r="E140" s="35"/>
      <c r="F140" s="35"/>
      <c r="G140" s="35"/>
      <c r="H140" s="39" t="s">
        <v>14</v>
      </c>
      <c r="I140" s="36">
        <f>+I138-I139</f>
        <v>27988.17439331513</v>
      </c>
      <c r="J140" s="37"/>
    </row>
    <row r="141" spans="2:10" ht="15.75" x14ac:dyDescent="0.25">
      <c r="B141" s="61" t="s">
        <v>51</v>
      </c>
      <c r="C141" s="61"/>
      <c r="D141" s="61"/>
      <c r="E141" s="61"/>
      <c r="F141" s="61"/>
      <c r="G141" s="61"/>
      <c r="H141" s="61"/>
      <c r="I141" s="61"/>
      <c r="J141" s="35"/>
    </row>
    <row r="142" spans="2:10" x14ac:dyDescent="0.25">
      <c r="B142" s="34"/>
      <c r="C142" s="49" t="s">
        <v>66</v>
      </c>
      <c r="D142" s="49" t="s">
        <v>65</v>
      </c>
      <c r="E142" s="34" t="s">
        <v>25</v>
      </c>
      <c r="F142" s="49" t="s">
        <v>64</v>
      </c>
      <c r="G142" s="34" t="s">
        <v>25</v>
      </c>
      <c r="H142" s="49" t="s">
        <v>63</v>
      </c>
      <c r="I142" s="34" t="s">
        <v>25</v>
      </c>
      <c r="J142" s="34"/>
    </row>
    <row r="143" spans="2:10" x14ac:dyDescent="0.25">
      <c r="B143" s="35" t="s">
        <v>26</v>
      </c>
      <c r="C143" s="40">
        <v>2337.2799999999997</v>
      </c>
      <c r="D143" s="40">
        <v>21544.7</v>
      </c>
      <c r="E143" s="37">
        <f>+(D143/C143)-1</f>
        <v>8.2178515197152251</v>
      </c>
      <c r="F143" s="40">
        <v>780</v>
      </c>
      <c r="G143" s="37">
        <f>+(F143/D143)-1</f>
        <v>-0.96379620045765313</v>
      </c>
      <c r="H143" s="40">
        <v>1811.5</v>
      </c>
      <c r="I143" s="37">
        <f>+(H143/F143)-1</f>
        <v>1.3224358974358976</v>
      </c>
      <c r="J143" s="35"/>
    </row>
    <row r="144" spans="2:10" x14ac:dyDescent="0.25">
      <c r="B144" s="35" t="s">
        <v>27</v>
      </c>
      <c r="C144" s="40">
        <v>150</v>
      </c>
      <c r="D144" s="40">
        <v>0</v>
      </c>
      <c r="E144" s="37">
        <f t="shared" ref="E144:E156" si="21">+(D144/C144)-1</f>
        <v>-1</v>
      </c>
      <c r="F144" s="40">
        <v>0</v>
      </c>
      <c r="G144" s="37" t="e">
        <f t="shared" ref="G144:G156" si="22">+(F144/D144)-1</f>
        <v>#DIV/0!</v>
      </c>
      <c r="H144" s="40">
        <v>313.64</v>
      </c>
      <c r="I144" s="37" t="e">
        <f t="shared" ref="I144:I156" si="23">+(H144/F144)-1</f>
        <v>#DIV/0!</v>
      </c>
      <c r="J144" s="35"/>
    </row>
    <row r="145" spans="2:10" x14ac:dyDescent="0.25">
      <c r="B145" s="35" t="s">
        <v>28</v>
      </c>
      <c r="C145" s="40">
        <v>15756.15</v>
      </c>
      <c r="D145" s="40">
        <v>21637.059999999998</v>
      </c>
      <c r="E145" s="37">
        <f t="shared" si="21"/>
        <v>0.3732453676818257</v>
      </c>
      <c r="F145" s="40">
        <v>17672.11</v>
      </c>
      <c r="G145" s="37">
        <f t="shared" si="22"/>
        <v>-0.18324809377983875</v>
      </c>
      <c r="H145" s="40">
        <v>42744.770000000004</v>
      </c>
      <c r="I145" s="37">
        <f t="shared" si="23"/>
        <v>1.4187700280272137</v>
      </c>
      <c r="J145" s="35"/>
    </row>
    <row r="146" spans="2:10" x14ac:dyDescent="0.25">
      <c r="B146" s="35" t="s">
        <v>29</v>
      </c>
      <c r="C146" s="40">
        <v>56200.800000000003</v>
      </c>
      <c r="D146" s="40">
        <v>66526.720000000001</v>
      </c>
      <c r="E146" s="37">
        <f t="shared" si="21"/>
        <v>0.18373261590582346</v>
      </c>
      <c r="F146" s="40">
        <v>70895.66</v>
      </c>
      <c r="G146" s="37">
        <f t="shared" si="22"/>
        <v>6.5671958575441503E-2</v>
      </c>
      <c r="H146" s="40">
        <v>94475.68</v>
      </c>
      <c r="I146" s="37">
        <f t="shared" si="23"/>
        <v>0.33260174177093482</v>
      </c>
      <c r="J146" s="35"/>
    </row>
    <row r="147" spans="2:10" x14ac:dyDescent="0.25">
      <c r="B147" s="35" t="s">
        <v>30</v>
      </c>
      <c r="C147" s="40">
        <v>69208.75</v>
      </c>
      <c r="D147" s="40">
        <v>73318.959999999992</v>
      </c>
      <c r="E147" s="37">
        <f t="shared" si="21"/>
        <v>5.9388588870626702E-2</v>
      </c>
      <c r="F147" s="40">
        <v>84919.290000000008</v>
      </c>
      <c r="G147" s="37">
        <f t="shared" si="22"/>
        <v>0.15821732877825889</v>
      </c>
      <c r="H147" s="40">
        <v>89533</v>
      </c>
      <c r="I147" s="37">
        <f t="shared" si="23"/>
        <v>5.433052961229401E-2</v>
      </c>
      <c r="J147" s="35"/>
    </row>
    <row r="148" spans="2:10" x14ac:dyDescent="0.25">
      <c r="B148" s="35" t="s">
        <v>31</v>
      </c>
      <c r="C148" s="40">
        <v>53506.229999999996</v>
      </c>
      <c r="D148" s="40">
        <v>53976.26</v>
      </c>
      <c r="E148" s="37">
        <f t="shared" si="21"/>
        <v>8.7845845240825948E-3</v>
      </c>
      <c r="F148" s="40">
        <v>86109.3</v>
      </c>
      <c r="G148" s="37">
        <f t="shared" si="22"/>
        <v>0.59531801573506571</v>
      </c>
      <c r="H148" s="40"/>
      <c r="I148" s="37">
        <f t="shared" si="23"/>
        <v>-1</v>
      </c>
      <c r="J148" s="35"/>
    </row>
    <row r="149" spans="2:10" x14ac:dyDescent="0.25">
      <c r="B149" s="35" t="s">
        <v>32</v>
      </c>
      <c r="C149" s="40">
        <v>38928.93</v>
      </c>
      <c r="D149" s="40">
        <v>61620.58</v>
      </c>
      <c r="E149" s="37">
        <f t="shared" si="21"/>
        <v>0.58289940155046649</v>
      </c>
      <c r="F149" s="40">
        <v>80917.69</v>
      </c>
      <c r="G149" s="37">
        <f t="shared" si="22"/>
        <v>0.31316014876847964</v>
      </c>
      <c r="H149" s="40"/>
      <c r="I149" s="37">
        <f t="shared" si="23"/>
        <v>-1</v>
      </c>
      <c r="J149" s="35"/>
    </row>
    <row r="150" spans="2:10" x14ac:dyDescent="0.25">
      <c r="B150" s="35" t="s">
        <v>33</v>
      </c>
      <c r="C150" s="40">
        <v>58516.91</v>
      </c>
      <c r="D150" s="40">
        <v>84024.04</v>
      </c>
      <c r="E150" s="37">
        <f t="shared" si="21"/>
        <v>0.43589331699161815</v>
      </c>
      <c r="F150" s="40">
        <v>79447.460000000006</v>
      </c>
      <c r="G150" s="37">
        <f t="shared" si="22"/>
        <v>-5.4467507156285122E-2</v>
      </c>
      <c r="H150" s="40"/>
      <c r="I150" s="37">
        <f t="shared" si="23"/>
        <v>-1</v>
      </c>
      <c r="J150" s="35"/>
    </row>
    <row r="151" spans="2:10" x14ac:dyDescent="0.25">
      <c r="B151" s="35" t="s">
        <v>34</v>
      </c>
      <c r="C151" s="40">
        <v>37767.19</v>
      </c>
      <c r="D151" s="40">
        <v>79879.400000000009</v>
      </c>
      <c r="E151" s="37">
        <f t="shared" si="21"/>
        <v>1.1150474790419937</v>
      </c>
      <c r="F151" s="40">
        <v>85131.9</v>
      </c>
      <c r="G151" s="37">
        <f t="shared" si="22"/>
        <v>6.5755376229666096E-2</v>
      </c>
      <c r="H151" s="40"/>
      <c r="I151" s="37">
        <f t="shared" si="23"/>
        <v>-1</v>
      </c>
      <c r="J151" s="35"/>
    </row>
    <row r="152" spans="2:10" x14ac:dyDescent="0.25">
      <c r="B152" s="35" t="s">
        <v>35</v>
      </c>
      <c r="C152" s="40">
        <v>59482.11</v>
      </c>
      <c r="D152" s="40">
        <v>65045.98</v>
      </c>
      <c r="E152" s="37">
        <f t="shared" si="21"/>
        <v>9.3538544614506725E-2</v>
      </c>
      <c r="F152" s="40">
        <v>95005.52</v>
      </c>
      <c r="G152" s="37">
        <f t="shared" si="22"/>
        <v>0.46059018558871734</v>
      </c>
      <c r="H152" s="40"/>
      <c r="I152" s="37">
        <f t="shared" si="23"/>
        <v>-1</v>
      </c>
      <c r="J152" s="35"/>
    </row>
    <row r="153" spans="2:10" x14ac:dyDescent="0.25">
      <c r="B153" s="35" t="s">
        <v>36</v>
      </c>
      <c r="C153" s="40">
        <v>89250.95</v>
      </c>
      <c r="D153" s="40">
        <v>116169.56</v>
      </c>
      <c r="E153" s="37">
        <f t="shared" si="21"/>
        <v>0.30160586525969757</v>
      </c>
      <c r="F153" s="40">
        <v>91719.38</v>
      </c>
      <c r="G153" s="37">
        <f t="shared" si="22"/>
        <v>-0.2104697650572146</v>
      </c>
      <c r="H153" s="40"/>
      <c r="I153" s="37">
        <f t="shared" si="23"/>
        <v>-1</v>
      </c>
      <c r="J153" s="35"/>
    </row>
    <row r="154" spans="2:10" x14ac:dyDescent="0.25">
      <c r="B154" s="35" t="s">
        <v>37</v>
      </c>
      <c r="C154" s="40">
        <v>68778.86</v>
      </c>
      <c r="D154" s="40">
        <v>73855.61</v>
      </c>
      <c r="E154" s="37">
        <f t="shared" si="21"/>
        <v>7.3812651154729902E-2</v>
      </c>
      <c r="F154" s="40">
        <v>77748.549999999988</v>
      </c>
      <c r="G154" s="37">
        <f t="shared" si="22"/>
        <v>5.2710146189300922E-2</v>
      </c>
      <c r="H154" s="40"/>
      <c r="I154" s="37">
        <f t="shared" si="23"/>
        <v>-1</v>
      </c>
      <c r="J154" s="35"/>
    </row>
    <row r="155" spans="2:10" x14ac:dyDescent="0.25">
      <c r="B155" s="35" t="s">
        <v>38</v>
      </c>
      <c r="C155" s="36">
        <f>SUM(C143:C154)</f>
        <v>549884.16000000003</v>
      </c>
      <c r="D155" s="36">
        <f>SUM(D143:D154)</f>
        <v>717598.87</v>
      </c>
      <c r="E155" s="37">
        <f t="shared" si="21"/>
        <v>0.30500007492487136</v>
      </c>
      <c r="F155" s="36">
        <f>SUM(F143:F154)</f>
        <v>770346.8600000001</v>
      </c>
      <c r="G155" s="37">
        <f t="shared" si="22"/>
        <v>7.3506233364052154E-2</v>
      </c>
      <c r="H155" s="40">
        <f>SUM(H143:H154)</f>
        <v>228878.59</v>
      </c>
      <c r="I155" s="37">
        <f t="shared" si="23"/>
        <v>-0.70288891681858745</v>
      </c>
      <c r="J155" s="35"/>
    </row>
    <row r="156" spans="2:10" x14ac:dyDescent="0.25">
      <c r="B156" s="38" t="s">
        <v>55</v>
      </c>
      <c r="C156" s="43">
        <f>IF(H154&gt;0,SUM(C143:C154),IF(H153&gt;0,SUM(C143:C153),IF(H152&gt;0,SUM(C143:C152),IF(H151&gt;0,SUM(C143:C151),IF(H150&gt;0,SUM(C143:C150),IF(H149&gt;0,SUM(C143:C149),IF(H148&gt;0,SUM(C143:C148),IF(H147&gt;0,SUM(C143:C147),IF(H146&gt;0,SUM(C143:C146),IF(H145&gt;0,SUM(C143:C145),IF(H144&gt;0,SUM(C143:C144),IF(H143&gt;0,C143,0))))))))))))</f>
        <v>143652.98000000001</v>
      </c>
      <c r="D156" s="43">
        <f>IF(H154&gt;0,SUM(D143:D154),IF(H153&gt;0,SUM(D143:D153),IF(H152&gt;0,SUM(D143:D152),IF(H151&gt;0,SUM(D143:D151),IF(H150&gt;0,SUM(D143:D150),IF(H149&gt;0,SUM(D143:D149),IF(H148&gt;0,SUM(D143:D148),IF(H147&gt;0,SUM(D143:D147),IF(H146&gt;0,SUM(D143:D146),IF(H145&gt;0,SUM(D143:D145),IF(H144&gt;0,SUM(D143:D144),IF(H143&gt;0,D143,0))))))))))))</f>
        <v>183027.44</v>
      </c>
      <c r="E156" s="37">
        <f t="shared" si="21"/>
        <v>0.27409427914408724</v>
      </c>
      <c r="F156" s="43">
        <f>IF(H154&gt;0,SUM(F143:F154),IF(H153&gt;0,SUM(F143:F153),IF(H152&gt;0,SUM(F143:F152),IF(H151&gt;0,SUM(F143:F151),IF(H150&gt;0,SUM(F143:F150),IF(H149&gt;0,SUM(F143:F149),IF(H148&gt;0,SUM(F143:F148),IF(H147&gt;0,SUM(F143:F147),IF(H146&gt;0,SUM(F143:F146),IF(H145&gt;0,SUM(F143:F145),IF(H144&gt;0,SUM(F143:F144),IF(H143&gt;0,F143,0))))))))))))</f>
        <v>174267.06</v>
      </c>
      <c r="G156" s="37">
        <f t="shared" si="22"/>
        <v>-4.7863752014452032E-2</v>
      </c>
      <c r="H156" s="43">
        <f>IF(H154&gt;0,SUM(H143:H154),IF(H153&gt;0,SUM(H143:H153),IF(H152&gt;0,SUM(H143:H152),IF(H151&gt;0,SUM(H143:H151),IF(H150&gt;0,SUM(H143:H150),IF(H149&gt;0,SUM(H143:H149),IF(H148&gt;0,SUM(H143:H148),IF(H147&gt;0,SUM(H143:H147),IF(H146&gt;0,SUM(H143:H146),IF(H145&gt;0,SUM(H143:H145),IF(H144&gt;0,SUM(H143:H144),IF(H143&gt;0,H143,0))))))))))))</f>
        <v>228878.59</v>
      </c>
      <c r="I156" s="37">
        <f t="shared" si="23"/>
        <v>0.3133783860243009</v>
      </c>
      <c r="J156" s="35"/>
    </row>
    <row r="157" spans="2:10" x14ac:dyDescent="0.25">
      <c r="B157" s="38" t="s">
        <v>56</v>
      </c>
      <c r="C157" s="37">
        <f>+C156/C155</f>
        <v>0.26124225873318485</v>
      </c>
      <c r="D157" s="37">
        <f>+D156/D155</f>
        <v>0.25505536261504985</v>
      </c>
      <c r="E157" s="35"/>
      <c r="F157" s="37">
        <f>+F156/F155</f>
        <v>0.22621895284936966</v>
      </c>
      <c r="G157" s="35"/>
      <c r="H157" s="36" t="s">
        <v>39</v>
      </c>
      <c r="I157" s="37">
        <f>+AVERAGE(C157,D157,F157)</f>
        <v>0.24750552473253476</v>
      </c>
      <c r="J157" s="35"/>
    </row>
    <row r="158" spans="2:10" x14ac:dyDescent="0.25">
      <c r="B158" s="35" t="s">
        <v>40</v>
      </c>
      <c r="C158" s="35"/>
      <c r="D158" s="35"/>
      <c r="E158" s="35"/>
      <c r="F158" s="35"/>
      <c r="G158" s="35"/>
      <c r="H158" s="36" t="s">
        <v>40</v>
      </c>
      <c r="I158" s="42">
        <f>+H156/I157</f>
        <v>924741.33758160006</v>
      </c>
      <c r="J158" s="35"/>
    </row>
    <row r="159" spans="2:10" x14ac:dyDescent="0.25">
      <c r="B159" s="35" t="s">
        <v>41</v>
      </c>
      <c r="C159" s="35"/>
      <c r="D159" s="35"/>
      <c r="E159" s="35"/>
      <c r="F159" s="35"/>
      <c r="G159" s="35"/>
      <c r="H159" s="36" t="s">
        <v>42</v>
      </c>
      <c r="I159" s="36">
        <v>789000</v>
      </c>
      <c r="J159" s="37">
        <f>+(I159/F155)-1</f>
        <v>2.4213949544754199E-2</v>
      </c>
    </row>
    <row r="160" spans="2:10" x14ac:dyDescent="0.25">
      <c r="B160" s="35"/>
      <c r="C160" s="35"/>
      <c r="D160" s="35"/>
      <c r="E160" s="35"/>
      <c r="F160" s="35"/>
      <c r="G160" s="35"/>
      <c r="H160" s="39" t="s">
        <v>14</v>
      </c>
      <c r="I160" s="36">
        <f>+I158-I159</f>
        <v>135741.33758160006</v>
      </c>
      <c r="J160" s="37"/>
    </row>
    <row r="161" spans="2:10" ht="15.75" x14ac:dyDescent="0.25">
      <c r="B161" s="61" t="s">
        <v>52</v>
      </c>
      <c r="C161" s="61"/>
      <c r="D161" s="61"/>
      <c r="E161" s="61"/>
      <c r="F161" s="61"/>
      <c r="G161" s="61"/>
      <c r="H161" s="61"/>
      <c r="I161" s="61"/>
      <c r="J161" s="35"/>
    </row>
    <row r="162" spans="2:10" x14ac:dyDescent="0.25">
      <c r="B162" s="34"/>
      <c r="C162" s="49" t="s">
        <v>66</v>
      </c>
      <c r="D162" s="49" t="s">
        <v>65</v>
      </c>
      <c r="E162" s="34" t="s">
        <v>25</v>
      </c>
      <c r="F162" s="49" t="s">
        <v>64</v>
      </c>
      <c r="G162" s="34" t="s">
        <v>25</v>
      </c>
      <c r="H162" s="49" t="s">
        <v>63</v>
      </c>
      <c r="I162" s="34" t="s">
        <v>25</v>
      </c>
      <c r="J162" s="34"/>
    </row>
    <row r="163" spans="2:10" x14ac:dyDescent="0.25">
      <c r="B163" s="35" t="s">
        <v>26</v>
      </c>
      <c r="C163" s="40">
        <v>671882.40999999992</v>
      </c>
      <c r="D163" s="40">
        <v>655400.18999999994</v>
      </c>
      <c r="E163" s="37">
        <f>+(D163/C163)-1</f>
        <v>-2.4531405726189504E-2</v>
      </c>
      <c r="F163" s="40">
        <v>680956.01000000024</v>
      </c>
      <c r="G163" s="37">
        <f>+(F163/D163)-1</f>
        <v>3.8992695440018599E-2</v>
      </c>
      <c r="H163" s="40">
        <v>673662.0299999998</v>
      </c>
      <c r="I163" s="37">
        <f>+(H163/F163)-1</f>
        <v>-1.0711382075914821E-2</v>
      </c>
    </row>
    <row r="164" spans="2:10" x14ac:dyDescent="0.25">
      <c r="B164" s="35" t="s">
        <v>27</v>
      </c>
      <c r="C164" s="40">
        <v>1149498.1199999996</v>
      </c>
      <c r="D164" s="40">
        <v>1177682.99</v>
      </c>
      <c r="E164" s="37">
        <f t="shared" ref="E164:E176" si="24">+(D164/C164)-1</f>
        <v>2.4519283250328705E-2</v>
      </c>
      <c r="F164" s="40">
        <v>1175202.97</v>
      </c>
      <c r="G164" s="37">
        <f t="shared" ref="G164:G176" si="25">+(F164/D164)-1</f>
        <v>-2.1058468374414163E-3</v>
      </c>
      <c r="H164" s="40">
        <v>1185224.21</v>
      </c>
      <c r="I164" s="37">
        <f t="shared" ref="I164:I176" si="26">+(H164/F164)-1</f>
        <v>8.5272418942234918E-3</v>
      </c>
    </row>
    <row r="165" spans="2:10" x14ac:dyDescent="0.25">
      <c r="B165" s="35" t="s">
        <v>28</v>
      </c>
      <c r="C165" s="40">
        <v>3715711.36</v>
      </c>
      <c r="D165" s="40">
        <v>3848483.2900000005</v>
      </c>
      <c r="E165" s="37">
        <f t="shared" si="24"/>
        <v>3.573257369485261E-2</v>
      </c>
      <c r="F165" s="40">
        <v>4000473.2</v>
      </c>
      <c r="G165" s="37">
        <f t="shared" si="25"/>
        <v>3.9493457174397673E-2</v>
      </c>
      <c r="H165" s="40">
        <v>4019513.4099999992</v>
      </c>
      <c r="I165" s="37">
        <f t="shared" si="26"/>
        <v>4.7594894523974585E-3</v>
      </c>
    </row>
    <row r="166" spans="2:10" x14ac:dyDescent="0.25">
      <c r="B166" s="35" t="s">
        <v>29</v>
      </c>
      <c r="C166" s="40">
        <v>3753047.7299999991</v>
      </c>
      <c r="D166" s="40">
        <v>3854529.959999999</v>
      </c>
      <c r="E166" s="37">
        <f t="shared" si="24"/>
        <v>2.703995187399344E-2</v>
      </c>
      <c r="F166" s="40">
        <v>3985439.8700000006</v>
      </c>
      <c r="G166" s="37">
        <f t="shared" si="25"/>
        <v>3.3962613174240763E-2</v>
      </c>
      <c r="H166" s="40">
        <v>4015555.54</v>
      </c>
      <c r="I166" s="37">
        <f t="shared" si="26"/>
        <v>7.5564231257614356E-3</v>
      </c>
    </row>
    <row r="167" spans="2:10" x14ac:dyDescent="0.25">
      <c r="B167" s="35" t="s">
        <v>30</v>
      </c>
      <c r="C167" s="40">
        <v>3784292.5999999996</v>
      </c>
      <c r="D167" s="40">
        <v>3864465.1999999997</v>
      </c>
      <c r="E167" s="37">
        <f t="shared" si="24"/>
        <v>2.118562396575796E-2</v>
      </c>
      <c r="F167" s="40">
        <v>4056827.9800000014</v>
      </c>
      <c r="G167" s="37">
        <f t="shared" si="25"/>
        <v>4.9777335295968506E-2</v>
      </c>
      <c r="H167" s="40">
        <v>4027732</v>
      </c>
      <c r="I167" s="37">
        <f t="shared" si="26"/>
        <v>-7.1721009969964999E-3</v>
      </c>
    </row>
    <row r="168" spans="2:10" x14ac:dyDescent="0.25">
      <c r="B168" s="35" t="s">
        <v>31</v>
      </c>
      <c r="C168" s="40">
        <v>3763641.1199999992</v>
      </c>
      <c r="D168" s="40">
        <v>3854163.3799999994</v>
      </c>
      <c r="E168" s="37">
        <f t="shared" si="24"/>
        <v>2.4051777816690434E-2</v>
      </c>
      <c r="F168" s="40">
        <v>4069817.3000000003</v>
      </c>
      <c r="G168" s="37">
        <f t="shared" si="25"/>
        <v>5.5953497228236504E-2</v>
      </c>
      <c r="H168" s="40"/>
      <c r="I168" s="37">
        <f t="shared" si="26"/>
        <v>-1</v>
      </c>
    </row>
    <row r="169" spans="2:10" x14ac:dyDescent="0.25">
      <c r="B169" s="35" t="s">
        <v>32</v>
      </c>
      <c r="C169" s="40">
        <v>3739016.6599999988</v>
      </c>
      <c r="D169" s="40">
        <v>3833954.6199999982</v>
      </c>
      <c r="E169" s="37">
        <f t="shared" si="24"/>
        <v>2.5391157256838603E-2</v>
      </c>
      <c r="F169" s="40">
        <v>3952263.8699999992</v>
      </c>
      <c r="G169" s="37">
        <f t="shared" si="25"/>
        <v>3.08582812594691E-2</v>
      </c>
      <c r="H169" s="40"/>
      <c r="I169" s="37">
        <f t="shared" si="26"/>
        <v>-1</v>
      </c>
    </row>
    <row r="170" spans="2:10" x14ac:dyDescent="0.25">
      <c r="B170" s="35" t="s">
        <v>33</v>
      </c>
      <c r="C170" s="40">
        <v>3767721.5300000007</v>
      </c>
      <c r="D170" s="40">
        <v>3832131.1300000004</v>
      </c>
      <c r="E170" s="37">
        <f t="shared" si="24"/>
        <v>1.709510628297406E-2</v>
      </c>
      <c r="F170" s="40">
        <v>3930628.3300000015</v>
      </c>
      <c r="G170" s="37">
        <f t="shared" si="25"/>
        <v>2.5702982663852847E-2</v>
      </c>
      <c r="H170" s="40"/>
      <c r="I170" s="37">
        <f t="shared" si="26"/>
        <v>-1</v>
      </c>
    </row>
    <row r="171" spans="2:10" x14ac:dyDescent="0.25">
      <c r="B171" s="35" t="s">
        <v>34</v>
      </c>
      <c r="C171" s="40">
        <v>3746357.6799999983</v>
      </c>
      <c r="D171" s="40">
        <v>3836259.9699999993</v>
      </c>
      <c r="E171" s="37">
        <f t="shared" si="24"/>
        <v>2.3997252179082107E-2</v>
      </c>
      <c r="F171" s="40">
        <v>3950993.4999999991</v>
      </c>
      <c r="G171" s="37">
        <f t="shared" si="25"/>
        <v>2.9907652478515345E-2</v>
      </c>
      <c r="H171" s="40"/>
      <c r="I171" s="37">
        <f t="shared" si="26"/>
        <v>-1</v>
      </c>
    </row>
    <row r="172" spans="2:10" x14ac:dyDescent="0.25">
      <c r="B172" s="35" t="s">
        <v>35</v>
      </c>
      <c r="C172" s="40">
        <v>3744598.1799999997</v>
      </c>
      <c r="D172" s="40">
        <v>3828630.6199999996</v>
      </c>
      <c r="E172" s="37">
        <f t="shared" si="24"/>
        <v>2.2440976564273241E-2</v>
      </c>
      <c r="F172" s="40">
        <v>4029180.6700000027</v>
      </c>
      <c r="G172" s="37">
        <f t="shared" si="25"/>
        <v>5.2381665902260233E-2</v>
      </c>
      <c r="H172" s="40"/>
      <c r="I172" s="37">
        <f t="shared" si="26"/>
        <v>-1</v>
      </c>
    </row>
    <row r="173" spans="2:10" x14ac:dyDescent="0.25">
      <c r="B173" s="35" t="s">
        <v>36</v>
      </c>
      <c r="C173" s="40">
        <v>4292757.09</v>
      </c>
      <c r="D173" s="40">
        <v>3859421.7499999991</v>
      </c>
      <c r="E173" s="37">
        <f t="shared" si="24"/>
        <v>-0.10094569315591084</v>
      </c>
      <c r="F173" s="40">
        <v>4064905.8099999991</v>
      </c>
      <c r="G173" s="37">
        <f t="shared" si="25"/>
        <v>5.3242188418511249E-2</v>
      </c>
      <c r="H173" s="40"/>
      <c r="I173" s="37">
        <f t="shared" si="26"/>
        <v>-1</v>
      </c>
    </row>
    <row r="174" spans="2:10" x14ac:dyDescent="0.25">
      <c r="B174" s="35" t="s">
        <v>37</v>
      </c>
      <c r="C174" s="40">
        <v>8884252.2699999996</v>
      </c>
      <c r="D174" s="40">
        <v>9564466.3400000017</v>
      </c>
      <c r="E174" s="37">
        <f t="shared" si="24"/>
        <v>7.6564020170490021E-2</v>
      </c>
      <c r="F174" s="40">
        <v>9917866.3500000015</v>
      </c>
      <c r="G174" s="37">
        <f t="shared" si="25"/>
        <v>3.6949265901227379E-2</v>
      </c>
      <c r="H174" s="40"/>
      <c r="I174" s="37">
        <f t="shared" si="26"/>
        <v>-1</v>
      </c>
    </row>
    <row r="175" spans="2:10" x14ac:dyDescent="0.25">
      <c r="B175" s="35" t="s">
        <v>38</v>
      </c>
      <c r="C175" s="36">
        <f>SUM(C163:C174)</f>
        <v>45012776.75</v>
      </c>
      <c r="D175" s="36">
        <f>SUM(D163:D174)</f>
        <v>46009589.439999998</v>
      </c>
      <c r="E175" s="37">
        <f t="shared" si="24"/>
        <v>2.2145105500517737E-2</v>
      </c>
      <c r="F175" s="36">
        <f>SUM(F163:F174)</f>
        <v>47814555.860000014</v>
      </c>
      <c r="G175" s="37">
        <f t="shared" si="25"/>
        <v>3.9230222263857195E-2</v>
      </c>
      <c r="H175" s="40">
        <f>SUM(H163:H174)</f>
        <v>13921687.189999998</v>
      </c>
      <c r="I175" s="37">
        <f t="shared" si="26"/>
        <v>-0.7088399768731013</v>
      </c>
    </row>
    <row r="176" spans="2:10" x14ac:dyDescent="0.25">
      <c r="B176" s="38" t="s">
        <v>55</v>
      </c>
      <c r="C176" s="43">
        <f>IF(H174&gt;0,SUM(C163:C174),IF(H173&gt;0,SUM(C163:C173),IF(H172&gt;0,SUM(C163:C172),IF(H171&gt;0,SUM(C163:C171),IF(H170&gt;0,SUM(C163:C170),IF(H169&gt;0,SUM(C163:C169),IF(H168&gt;0,SUM(C163:C168),IF(H167&gt;0,SUM(C163:C167),IF(H166&gt;0,SUM(C163:C166),IF(H165&gt;0,SUM(C163:C165),IF(H164&gt;0,SUM(C163:C164),IF(H163&gt;0,C163,0))))))))))))</f>
        <v>13074432.219999999</v>
      </c>
      <c r="D176" s="43">
        <f>IF(H174&gt;0,SUM(D163:D174),IF(H173&gt;0,SUM(D163:D173),IF(H172&gt;0,SUM(D163:D172),IF(H171&gt;0,SUM(D163:D171),IF(H170&gt;0,SUM(D163:D170),IF(H169&gt;0,SUM(D163:D169),IF(H168&gt;0,SUM(D163:D168),IF(H167&gt;0,SUM(D163:D167),IF(H166&gt;0,SUM(D163:D166),IF(H165&gt;0,SUM(D163:D165),IF(H164&gt;0,SUM(D163:D164),IF(H163&gt;0,D163,0))))))))))))</f>
        <v>13400561.629999999</v>
      </c>
      <c r="E176" s="37">
        <f t="shared" si="24"/>
        <v>2.4944059100411087E-2</v>
      </c>
      <c r="F176" s="43">
        <f>IF(H174&gt;0,SUM(F163:F174),IF(H173&gt;0,SUM(F163:F173),IF(H172&gt;0,SUM(F163:F172),IF(H171&gt;0,SUM(F163:F171),IF(H170&gt;0,SUM(F163:F170),IF(H169&gt;0,SUM(F163:F169),IF(H168&gt;0,SUM(F163:F168),IF(H167&gt;0,SUM(F163:F167),IF(H166&gt;0,SUM(F163:F166),IF(H165&gt;0,SUM(F163:F165),IF(H164&gt;0,SUM(F163:F164),IF(H163&gt;0,F163,0))))))))))))</f>
        <v>13898900.030000001</v>
      </c>
      <c r="G176" s="37">
        <f t="shared" si="25"/>
        <v>3.7187874192105896E-2</v>
      </c>
      <c r="H176" s="43">
        <f>IF(H174&gt;0,SUM(H163:H174),IF(H173&gt;0,SUM(H163:H173),IF(H172&gt;0,SUM(H163:H172),IF(H171&gt;0,SUM(H163:H171),IF(H170&gt;0,SUM(H163:H170),IF(H169&gt;0,SUM(H163:H169),IF(H168&gt;0,SUM(H163:H168),IF(H167&gt;0,SUM(H163:H167),IF(H166&gt;0,SUM(H163:H166),IF(H165&gt;0,SUM(H163:H165),IF(H164&gt;0,SUM(H163:H164),IF(H163&gt;0,H163,0))))))))))))</f>
        <v>13921687.189999998</v>
      </c>
      <c r="I176" s="37">
        <f t="shared" si="26"/>
        <v>1.6394937693495759E-3</v>
      </c>
    </row>
    <row r="177" spans="2:10" x14ac:dyDescent="0.25">
      <c r="B177" s="38" t="s">
        <v>56</v>
      </c>
      <c r="C177" s="37">
        <f>+C176/C175</f>
        <v>0.29046046842688944</v>
      </c>
      <c r="D177" s="37">
        <f>+D176/D175</f>
        <v>0.29125584020860151</v>
      </c>
      <c r="E177" s="35"/>
      <c r="F177" s="37">
        <f>+F176/F175</f>
        <v>0.29068344942271723</v>
      </c>
      <c r="G177" s="35"/>
      <c r="H177" s="36" t="s">
        <v>39</v>
      </c>
      <c r="I177" s="37">
        <f>AVERAGE(C177,D177,F177)</f>
        <v>0.29079991935273602</v>
      </c>
    </row>
    <row r="178" spans="2:10" x14ac:dyDescent="0.25">
      <c r="B178" s="35" t="s">
        <v>40</v>
      </c>
      <c r="C178" s="35"/>
      <c r="D178" s="35"/>
      <c r="E178" s="35"/>
      <c r="F178" s="35"/>
      <c r="G178" s="35"/>
      <c r="H178" s="36" t="s">
        <v>40</v>
      </c>
      <c r="I178" s="42">
        <f>+H176/I177</f>
        <v>47873765.649546817</v>
      </c>
    </row>
    <row r="179" spans="2:10" x14ac:dyDescent="0.25">
      <c r="B179" s="35" t="s">
        <v>41</v>
      </c>
      <c r="C179" s="35"/>
      <c r="D179" s="35"/>
      <c r="E179" s="35"/>
      <c r="F179" s="35"/>
      <c r="G179" s="35"/>
      <c r="H179" s="36" t="s">
        <v>42</v>
      </c>
      <c r="I179" s="36">
        <v>48042291</v>
      </c>
      <c r="J179" s="37">
        <f>+(I179/F175)-1</f>
        <v>4.7628830991714999E-3</v>
      </c>
    </row>
    <row r="180" spans="2:10" x14ac:dyDescent="0.25">
      <c r="B180" s="35"/>
      <c r="C180" s="35"/>
      <c r="D180" s="35"/>
      <c r="E180" s="35"/>
      <c r="F180" s="35"/>
      <c r="G180" s="35"/>
      <c r="H180" s="39" t="s">
        <v>14</v>
      </c>
      <c r="I180" s="36">
        <f>+I178-I179</f>
        <v>-168525.35045318305</v>
      </c>
    </row>
    <row r="181" spans="2:10" ht="15.75" x14ac:dyDescent="0.25">
      <c r="B181" s="61" t="s">
        <v>45</v>
      </c>
      <c r="C181" s="61"/>
      <c r="D181" s="61"/>
      <c r="E181" s="61"/>
      <c r="F181" s="61"/>
      <c r="G181" s="61"/>
      <c r="H181" s="61"/>
      <c r="I181" s="61"/>
      <c r="J181" s="35"/>
    </row>
    <row r="182" spans="2:10" x14ac:dyDescent="0.25">
      <c r="B182" s="34"/>
      <c r="C182" s="49" t="s">
        <v>66</v>
      </c>
      <c r="D182" s="49" t="s">
        <v>65</v>
      </c>
      <c r="E182" s="34" t="s">
        <v>25</v>
      </c>
      <c r="F182" s="49" t="s">
        <v>64</v>
      </c>
      <c r="G182" s="34" t="s">
        <v>25</v>
      </c>
      <c r="H182" s="49" t="s">
        <v>63</v>
      </c>
      <c r="I182" s="34" t="s">
        <v>25</v>
      </c>
      <c r="J182" s="34"/>
    </row>
    <row r="183" spans="2:10" x14ac:dyDescent="0.25">
      <c r="B183" s="35" t="s">
        <v>26</v>
      </c>
      <c r="C183" s="40">
        <v>73429.53</v>
      </c>
      <c r="D183" s="40">
        <v>76564.509999999995</v>
      </c>
      <c r="E183" s="37">
        <f>+(D183/C183)-1</f>
        <v>4.2693722811517398E-2</v>
      </c>
      <c r="F183" s="40">
        <v>78503.849999999991</v>
      </c>
      <c r="G183" s="37">
        <f>+(F183/D183)-1</f>
        <v>2.5329490125385767E-2</v>
      </c>
      <c r="H183" s="40">
        <v>87422.890000000014</v>
      </c>
      <c r="I183" s="37">
        <f>+(H183/F183)-1</f>
        <v>0.11361277185768626</v>
      </c>
      <c r="J183" s="35"/>
    </row>
    <row r="184" spans="2:10" x14ac:dyDescent="0.25">
      <c r="B184" s="35" t="s">
        <v>27</v>
      </c>
      <c r="C184" s="40">
        <v>91370.75</v>
      </c>
      <c r="D184" s="40">
        <v>95654.26999999999</v>
      </c>
      <c r="E184" s="37">
        <f t="shared" ref="E184:E196" si="27">+(D184/C184)-1</f>
        <v>4.688064834752903E-2</v>
      </c>
      <c r="F184" s="40">
        <v>97076.540000000008</v>
      </c>
      <c r="G184" s="37">
        <f t="shared" ref="G184:G196" si="28">+(F184/D184)-1</f>
        <v>1.4868860532833761E-2</v>
      </c>
      <c r="H184" s="40">
        <v>100481.43999999999</v>
      </c>
      <c r="I184" s="37">
        <f t="shared" ref="I184:I196" si="29">+(H184/F184)-1</f>
        <v>3.5074385634263239E-2</v>
      </c>
      <c r="J184" s="35"/>
    </row>
    <row r="185" spans="2:10" x14ac:dyDescent="0.25">
      <c r="B185" s="35" t="s">
        <v>28</v>
      </c>
      <c r="C185" s="40">
        <v>395504.97000000009</v>
      </c>
      <c r="D185" s="40">
        <v>427731.09000000008</v>
      </c>
      <c r="E185" s="37">
        <f t="shared" si="27"/>
        <v>8.1480948267224074E-2</v>
      </c>
      <c r="F185" s="40">
        <v>466251.27999999991</v>
      </c>
      <c r="G185" s="37">
        <f t="shared" si="28"/>
        <v>9.005702624983325E-2</v>
      </c>
      <c r="H185" s="40">
        <v>473677.33000000048</v>
      </c>
      <c r="I185" s="37">
        <f t="shared" si="29"/>
        <v>1.5927141261683042E-2</v>
      </c>
      <c r="J185" s="35"/>
    </row>
    <row r="186" spans="2:10" x14ac:dyDescent="0.25">
      <c r="B186" s="35" t="s">
        <v>29</v>
      </c>
      <c r="C186" s="40">
        <v>395365.49999999994</v>
      </c>
      <c r="D186" s="40">
        <v>424854.68999999994</v>
      </c>
      <c r="E186" s="37">
        <f t="shared" si="27"/>
        <v>7.4587160488206461E-2</v>
      </c>
      <c r="F186" s="40">
        <v>454996.12999999995</v>
      </c>
      <c r="G186" s="37">
        <f t="shared" si="28"/>
        <v>7.0945291906745922E-2</v>
      </c>
      <c r="H186" s="40">
        <v>470208.19000000035</v>
      </c>
      <c r="I186" s="37">
        <f t="shared" si="29"/>
        <v>3.3433383268557382E-2</v>
      </c>
      <c r="J186" s="35"/>
    </row>
    <row r="187" spans="2:10" x14ac:dyDescent="0.25">
      <c r="B187" s="35" t="s">
        <v>30</v>
      </c>
      <c r="C187" s="40">
        <v>405581.0199999999</v>
      </c>
      <c r="D187" s="40">
        <v>425555.04999999987</v>
      </c>
      <c r="E187" s="37">
        <f t="shared" si="27"/>
        <v>4.9247940645743116E-2</v>
      </c>
      <c r="F187" s="40">
        <v>453223.17999999988</v>
      </c>
      <c r="G187" s="37">
        <f t="shared" si="28"/>
        <v>6.5016570711591948E-2</v>
      </c>
      <c r="H187" s="40">
        <v>471354</v>
      </c>
      <c r="I187" s="37">
        <f t="shared" si="29"/>
        <v>4.000417630889963E-2</v>
      </c>
      <c r="J187" s="35"/>
    </row>
    <row r="188" spans="2:10" x14ac:dyDescent="0.25">
      <c r="B188" s="35" t="s">
        <v>31</v>
      </c>
      <c r="C188" s="40">
        <v>397622.16</v>
      </c>
      <c r="D188" s="40">
        <v>425275.24999999977</v>
      </c>
      <c r="E188" s="37">
        <f t="shared" si="27"/>
        <v>6.9546149037568172E-2</v>
      </c>
      <c r="F188" s="40">
        <v>455172.5799999999</v>
      </c>
      <c r="G188" s="37">
        <f t="shared" si="28"/>
        <v>7.0301128504421939E-2</v>
      </c>
      <c r="H188" s="40"/>
      <c r="I188" s="37">
        <f t="shared" si="29"/>
        <v>-1</v>
      </c>
      <c r="J188" s="35"/>
    </row>
    <row r="189" spans="2:10" x14ac:dyDescent="0.25">
      <c r="B189" s="35" t="s">
        <v>32</v>
      </c>
      <c r="C189" s="40">
        <v>402583.38000000006</v>
      </c>
      <c r="D189" s="40">
        <v>424319.51999999996</v>
      </c>
      <c r="E189" s="37">
        <f t="shared" si="27"/>
        <v>5.3991647643278018E-2</v>
      </c>
      <c r="F189" s="40">
        <v>454312.31999999989</v>
      </c>
      <c r="G189" s="37">
        <f t="shared" si="28"/>
        <v>7.0684469100078084E-2</v>
      </c>
      <c r="H189" s="40"/>
      <c r="I189" s="37">
        <f t="shared" si="29"/>
        <v>-1</v>
      </c>
      <c r="J189" s="35"/>
    </row>
    <row r="190" spans="2:10" x14ac:dyDescent="0.25">
      <c r="B190" s="35" t="s">
        <v>33</v>
      </c>
      <c r="C190" s="40">
        <v>398310.19000000006</v>
      </c>
      <c r="D190" s="40">
        <v>422929.75</v>
      </c>
      <c r="E190" s="37">
        <f t="shared" si="27"/>
        <v>6.1810017966148267E-2</v>
      </c>
      <c r="F190" s="40">
        <v>452577.66000000003</v>
      </c>
      <c r="G190" s="37">
        <f t="shared" si="28"/>
        <v>7.0101263862379026E-2</v>
      </c>
      <c r="H190" s="40"/>
      <c r="I190" s="37">
        <f t="shared" si="29"/>
        <v>-1</v>
      </c>
      <c r="J190" s="35"/>
    </row>
    <row r="191" spans="2:10" x14ac:dyDescent="0.25">
      <c r="B191" s="35" t="s">
        <v>34</v>
      </c>
      <c r="C191" s="40">
        <v>397322.97</v>
      </c>
      <c r="D191" s="40">
        <v>422753.97</v>
      </c>
      <c r="E191" s="37">
        <f t="shared" si="27"/>
        <v>6.4005864045564742E-2</v>
      </c>
      <c r="F191" s="40">
        <v>452927.25999999989</v>
      </c>
      <c r="G191" s="37">
        <f t="shared" si="28"/>
        <v>7.1373167707922125E-2</v>
      </c>
      <c r="H191" s="40"/>
      <c r="I191" s="37">
        <f t="shared" si="29"/>
        <v>-1</v>
      </c>
      <c r="J191" s="35"/>
    </row>
    <row r="192" spans="2:10" x14ac:dyDescent="0.25">
      <c r="B192" s="35" t="s">
        <v>35</v>
      </c>
      <c r="C192" s="40">
        <v>396844.25000000006</v>
      </c>
      <c r="D192" s="40">
        <v>421708.26000000007</v>
      </c>
      <c r="E192" s="37">
        <f t="shared" si="27"/>
        <v>6.2654328492853351E-2</v>
      </c>
      <c r="F192" s="40">
        <v>452662.97999999981</v>
      </c>
      <c r="G192" s="37">
        <f t="shared" si="28"/>
        <v>7.3403162650880427E-2</v>
      </c>
      <c r="H192" s="40"/>
      <c r="I192" s="37">
        <f t="shared" si="29"/>
        <v>-1</v>
      </c>
      <c r="J192" s="35"/>
    </row>
    <row r="193" spans="2:10" x14ac:dyDescent="0.25">
      <c r="B193" s="35" t="s">
        <v>36</v>
      </c>
      <c r="C193" s="40">
        <v>467195.1999999999</v>
      </c>
      <c r="D193" s="40">
        <v>423340.95999999996</v>
      </c>
      <c r="E193" s="37">
        <f t="shared" si="27"/>
        <v>-9.386706027801639E-2</v>
      </c>
      <c r="F193" s="40">
        <v>452129.18</v>
      </c>
      <c r="G193" s="37">
        <f t="shared" si="28"/>
        <v>6.8002444176438859E-2</v>
      </c>
      <c r="H193" s="40"/>
      <c r="I193" s="37">
        <f t="shared" si="29"/>
        <v>-1</v>
      </c>
      <c r="J193" s="35"/>
    </row>
    <row r="194" spans="2:10" x14ac:dyDescent="0.25">
      <c r="B194" s="35" t="s">
        <v>37</v>
      </c>
      <c r="C194" s="40">
        <v>1006206.6900000002</v>
      </c>
      <c r="D194" s="40">
        <v>1141468.22</v>
      </c>
      <c r="E194" s="37">
        <f t="shared" si="27"/>
        <v>0.1344271821528038</v>
      </c>
      <c r="F194" s="40">
        <v>1221068.2100000002</v>
      </c>
      <c r="G194" s="37">
        <f t="shared" si="28"/>
        <v>6.9734740403022633E-2</v>
      </c>
      <c r="H194" s="40"/>
      <c r="I194" s="37">
        <f t="shared" si="29"/>
        <v>-1</v>
      </c>
      <c r="J194" s="35"/>
    </row>
    <row r="195" spans="2:10" x14ac:dyDescent="0.25">
      <c r="B195" s="35" t="s">
        <v>38</v>
      </c>
      <c r="C195" s="36">
        <f>SUM(C183:C194)</f>
        <v>4827336.6099999994</v>
      </c>
      <c r="D195" s="36">
        <f>SUM(D183:D194)</f>
        <v>5132155.54</v>
      </c>
      <c r="E195" s="37">
        <f t="shared" si="27"/>
        <v>6.3144328773045766E-2</v>
      </c>
      <c r="F195" s="36">
        <f>SUM(F183:F194)</f>
        <v>5490901.169999999</v>
      </c>
      <c r="G195" s="37">
        <f t="shared" si="28"/>
        <v>6.9901550567580628E-2</v>
      </c>
      <c r="H195" s="40">
        <f>SUM(H183:H194)</f>
        <v>1603143.8500000008</v>
      </c>
      <c r="I195" s="37">
        <f t="shared" si="29"/>
        <v>-0.70803629488745634</v>
      </c>
      <c r="J195" s="35"/>
    </row>
    <row r="196" spans="2:10" x14ac:dyDescent="0.25">
      <c r="B196" s="38" t="s">
        <v>55</v>
      </c>
      <c r="C196" s="43">
        <f>IF(H194&gt;0,SUM(C183:C194),IF(H193&gt;0,SUM(C183:C193),IF(H192&gt;0,SUM(C183:C192),IF(H191&gt;0,SUM(C183:C191),IF(H190&gt;0,SUM(C183:C190),IF(H189&gt;0,SUM(C183:C189),IF(H188&gt;0,SUM(C183:C188),IF(H187&gt;0,SUM(C183:C187),IF(H186&gt;0,SUM(C183:C186),IF(H185&gt;0,SUM(C183:C185),IF(H184&gt;0,SUM(C183:C184),IF(H183&gt;0,C183,0))))))))))))</f>
        <v>1361251.77</v>
      </c>
      <c r="D196" s="43">
        <f>IF(H194&gt;0,SUM(D183:D194),IF(H193&gt;0,SUM(D183:D193),IF(H192&gt;0,SUM(D183:D192),IF(H191&gt;0,SUM(D183:D191),IF(H190&gt;0,SUM(D183:D190),IF(H189&gt;0,SUM(D183:D189),IF(H188&gt;0,SUM(D183:D188),IF(H187&gt;0,SUM(D183:D187),IF(H186&gt;0,SUM(D183:D186),IF(H185&gt;0,SUM(D183:D185),IF(H184&gt;0,SUM(D183:D184),IF(H183&gt;0,D183,0))))))))))))</f>
        <v>1450359.6099999999</v>
      </c>
      <c r="E196" s="37">
        <f t="shared" si="27"/>
        <v>6.5460219750531401E-2</v>
      </c>
      <c r="F196" s="43">
        <f>IF(H194&gt;0,SUM(F183:F194),IF(H193&gt;0,SUM(F183:F193),IF(H192&gt;0,SUM(F183:F192),IF(H191&gt;0,SUM(F183:F191),IF(H190&gt;0,SUM(F183:F190),IF(H189&gt;0,SUM(F183:F189),IF(H188&gt;0,SUM(F183:F188),IF(H187&gt;0,SUM(F183:F187),IF(H186&gt;0,SUM(F183:F186),IF(H185&gt;0,SUM(F183:F185),IF(H184&gt;0,SUM(F183:F184),IF(H183&gt;0,F183,0))))))))))))</f>
        <v>1550050.9799999997</v>
      </c>
      <c r="G196" s="37">
        <f t="shared" si="28"/>
        <v>6.8735622057208179E-2</v>
      </c>
      <c r="H196" s="43">
        <f>IF(H194&gt;0,SUM(H183:H194),IF(H193&gt;0,SUM(H183:H193),IF(H192&gt;0,SUM(H183:H192),IF(H191&gt;0,SUM(H183:H191),IF(H190&gt;0,SUM(H183:H190),IF(H189&gt;0,SUM(H183:H189),IF(H188&gt;0,SUM(H183:H188),IF(H187&gt;0,SUM(H183:H187),IF(H186&gt;0,SUM(H183:H186),IF(H185&gt;0,SUM(H183:H185),IF(H184&gt;0,SUM(H183:H184),IF(H183&gt;0,H183,0))))))))))))</f>
        <v>1603143.8500000008</v>
      </c>
      <c r="I196" s="37">
        <f t="shared" si="29"/>
        <v>3.4252337945685607E-2</v>
      </c>
      <c r="J196" s="35"/>
    </row>
    <row r="197" spans="2:10" x14ac:dyDescent="0.25">
      <c r="B197" s="38" t="s">
        <v>56</v>
      </c>
      <c r="C197" s="37">
        <f>+C196/C195</f>
        <v>0.28198816034086344</v>
      </c>
      <c r="D197" s="37">
        <f>+D196/D195</f>
        <v>0.28260242673783031</v>
      </c>
      <c r="E197" s="35"/>
      <c r="F197" s="37">
        <f>+F196/F195</f>
        <v>0.28229445987278623</v>
      </c>
      <c r="G197" s="35"/>
      <c r="H197" s="36" t="s">
        <v>39</v>
      </c>
      <c r="I197" s="37">
        <f>AVERAGE(C197,D197,F197)</f>
        <v>0.28229501565049336</v>
      </c>
      <c r="J197" s="35"/>
    </row>
    <row r="198" spans="2:10" x14ac:dyDescent="0.25">
      <c r="B198" s="35" t="s">
        <v>40</v>
      </c>
      <c r="C198" s="35"/>
      <c r="D198" s="35"/>
      <c r="E198" s="35"/>
      <c r="F198" s="35"/>
      <c r="G198" s="35"/>
      <c r="H198" s="36" t="s">
        <v>40</v>
      </c>
      <c r="I198" s="42">
        <f>+H196/I197</f>
        <v>5678966.1918254951</v>
      </c>
      <c r="J198" s="35"/>
    </row>
    <row r="199" spans="2:10" x14ac:dyDescent="0.25">
      <c r="B199" s="35" t="s">
        <v>41</v>
      </c>
      <c r="C199" s="35"/>
      <c r="D199" s="35"/>
      <c r="E199" s="35"/>
      <c r="F199" s="35"/>
      <c r="G199" s="35"/>
      <c r="H199" s="36" t="s">
        <v>42</v>
      </c>
      <c r="I199" s="36">
        <v>5718603</v>
      </c>
      <c r="J199" s="37">
        <f>+(I199/F195)-1</f>
        <v>4.1468936145503621E-2</v>
      </c>
    </row>
    <row r="200" spans="2:10" x14ac:dyDescent="0.25">
      <c r="B200" s="35"/>
      <c r="C200" s="35"/>
      <c r="D200" s="35"/>
      <c r="E200" s="35"/>
      <c r="F200" s="35"/>
      <c r="G200" s="35"/>
      <c r="H200" s="39" t="s">
        <v>14</v>
      </c>
      <c r="I200" s="36">
        <f>+I198-I199</f>
        <v>-39636.808174504898</v>
      </c>
    </row>
    <row r="201" spans="2:10" ht="15.75" x14ac:dyDescent="0.25">
      <c r="B201" s="61" t="s">
        <v>46</v>
      </c>
      <c r="C201" s="61"/>
      <c r="D201" s="61"/>
      <c r="E201" s="61"/>
      <c r="F201" s="61"/>
      <c r="G201" s="61"/>
      <c r="H201" s="61"/>
      <c r="I201" s="61"/>
      <c r="J201" s="35"/>
    </row>
    <row r="202" spans="2:10" x14ac:dyDescent="0.25">
      <c r="B202" s="34"/>
      <c r="C202" s="49" t="s">
        <v>66</v>
      </c>
      <c r="D202" s="49" t="s">
        <v>65</v>
      </c>
      <c r="E202" s="34" t="s">
        <v>25</v>
      </c>
      <c r="F202" s="49" t="s">
        <v>64</v>
      </c>
      <c r="G202" s="34" t="s">
        <v>25</v>
      </c>
      <c r="H202" s="49" t="s">
        <v>63</v>
      </c>
      <c r="I202" s="34" t="s">
        <v>25</v>
      </c>
      <c r="J202" s="34"/>
    </row>
    <row r="203" spans="2:10" x14ac:dyDescent="0.25">
      <c r="B203" s="35" t="s">
        <v>26</v>
      </c>
      <c r="C203" s="40">
        <v>27378.52</v>
      </c>
      <c r="D203" s="40">
        <v>29790.99</v>
      </c>
      <c r="E203" s="37">
        <f>+(D203/C203)-1</f>
        <v>8.8115427714865469E-2</v>
      </c>
      <c r="F203" s="40">
        <v>32470.570000000007</v>
      </c>
      <c r="G203" s="37">
        <f>+(F203/D203)-1</f>
        <v>8.9945987024936169E-2</v>
      </c>
      <c r="H203" s="40">
        <v>34948.869999999995</v>
      </c>
      <c r="I203" s="37">
        <f>+(H203/F203)-1</f>
        <v>7.6324499385135081E-2</v>
      </c>
      <c r="J203" s="35"/>
    </row>
    <row r="204" spans="2:10" x14ac:dyDescent="0.25">
      <c r="B204" s="35" t="s">
        <v>27</v>
      </c>
      <c r="C204" s="40">
        <v>28504.69</v>
      </c>
      <c r="D204" s="40">
        <v>32566.120000000003</v>
      </c>
      <c r="E204" s="37">
        <f t="shared" ref="E204:E216" si="30">+(D204/C204)-1</f>
        <v>0.14248286860863968</v>
      </c>
      <c r="F204" s="40">
        <v>34927.040000000001</v>
      </c>
      <c r="G204" s="37">
        <f t="shared" ref="G204:G216" si="31">+(F204/D204)-1</f>
        <v>7.2496201573905683E-2</v>
      </c>
      <c r="H204" s="40">
        <v>37003.37999999999</v>
      </c>
      <c r="I204" s="37">
        <f t="shared" ref="I204:I216" si="32">+(H204/F204)-1</f>
        <v>5.9447923442696338E-2</v>
      </c>
      <c r="J204" s="35"/>
    </row>
    <row r="205" spans="2:10" x14ac:dyDescent="0.25">
      <c r="B205" s="35" t="s">
        <v>28</v>
      </c>
      <c r="C205" s="40">
        <v>50613.07</v>
      </c>
      <c r="D205" s="40">
        <v>58469.81</v>
      </c>
      <c r="E205" s="37">
        <f t="shared" si="30"/>
        <v>0.15523144515833565</v>
      </c>
      <c r="F205" s="40">
        <v>63020.29</v>
      </c>
      <c r="G205" s="37">
        <f t="shared" si="31"/>
        <v>7.7826146519032635E-2</v>
      </c>
      <c r="H205" s="40">
        <v>66375.350000000006</v>
      </c>
      <c r="I205" s="37">
        <f t="shared" si="32"/>
        <v>5.3237774691293982E-2</v>
      </c>
      <c r="J205" s="35"/>
    </row>
    <row r="206" spans="2:10" x14ac:dyDescent="0.25">
      <c r="B206" s="35" t="s">
        <v>29</v>
      </c>
      <c r="C206" s="40">
        <v>52010.180000000015</v>
      </c>
      <c r="D206" s="40">
        <v>57994.46</v>
      </c>
      <c r="E206" s="37">
        <f t="shared" si="30"/>
        <v>0.11505978252718951</v>
      </c>
      <c r="F206" s="40">
        <v>61679.940000000017</v>
      </c>
      <c r="G206" s="37">
        <f t="shared" si="31"/>
        <v>6.3548828629493626E-2</v>
      </c>
      <c r="H206" s="40">
        <v>63918.799999999988</v>
      </c>
      <c r="I206" s="37">
        <f t="shared" si="32"/>
        <v>3.6298024933227424E-2</v>
      </c>
      <c r="J206" s="35"/>
    </row>
    <row r="207" spans="2:10" x14ac:dyDescent="0.25">
      <c r="B207" s="35" t="s">
        <v>30</v>
      </c>
      <c r="C207" s="40">
        <v>57292.05</v>
      </c>
      <c r="D207" s="40">
        <v>58025.809999999976</v>
      </c>
      <c r="E207" s="37">
        <f t="shared" si="30"/>
        <v>1.2807361579834753E-2</v>
      </c>
      <c r="F207" s="40">
        <v>62163.55000000001</v>
      </c>
      <c r="G207" s="37">
        <f t="shared" si="31"/>
        <v>7.1308612495026624E-2</v>
      </c>
      <c r="H207" s="40">
        <v>64123</v>
      </c>
      <c r="I207" s="37">
        <f t="shared" si="32"/>
        <v>3.1520883218541851E-2</v>
      </c>
      <c r="J207" s="35"/>
    </row>
    <row r="208" spans="2:10" x14ac:dyDescent="0.25">
      <c r="B208" s="35" t="s">
        <v>31</v>
      </c>
      <c r="C208" s="40">
        <v>53689.550000000032</v>
      </c>
      <c r="D208" s="40">
        <v>57468.279999999992</v>
      </c>
      <c r="E208" s="37">
        <f t="shared" si="30"/>
        <v>7.038110768296546E-2</v>
      </c>
      <c r="F208" s="40">
        <v>61660.979999999981</v>
      </c>
      <c r="G208" s="37">
        <f t="shared" si="31"/>
        <v>7.2956768499074398E-2</v>
      </c>
      <c r="H208" s="40"/>
      <c r="I208" s="37">
        <f t="shared" si="32"/>
        <v>-1</v>
      </c>
      <c r="J208" s="35"/>
    </row>
    <row r="209" spans="2:10" x14ac:dyDescent="0.25">
      <c r="B209" s="35" t="s">
        <v>32</v>
      </c>
      <c r="C209" s="40">
        <v>51912.849999999991</v>
      </c>
      <c r="D209" s="40">
        <v>57826.089999999989</v>
      </c>
      <c r="E209" s="37">
        <f t="shared" si="30"/>
        <v>0.11390705769380793</v>
      </c>
      <c r="F209" s="40">
        <v>61353.210000000006</v>
      </c>
      <c r="G209" s="37">
        <f t="shared" si="31"/>
        <v>6.0995305060397742E-2</v>
      </c>
      <c r="H209" s="40"/>
      <c r="I209" s="37">
        <f t="shared" si="32"/>
        <v>-1</v>
      </c>
      <c r="J209" s="35"/>
    </row>
    <row r="210" spans="2:10" x14ac:dyDescent="0.25">
      <c r="B210" s="35" t="s">
        <v>33</v>
      </c>
      <c r="C210" s="40">
        <v>52508.039999999986</v>
      </c>
      <c r="D210" s="40">
        <v>57064.699999999983</v>
      </c>
      <c r="E210" s="37">
        <f t="shared" si="30"/>
        <v>8.6780234036539783E-2</v>
      </c>
      <c r="F210" s="40">
        <v>61791.35</v>
      </c>
      <c r="G210" s="37">
        <f t="shared" si="31"/>
        <v>8.2829665274679831E-2</v>
      </c>
      <c r="H210" s="40"/>
      <c r="I210" s="37">
        <f t="shared" si="32"/>
        <v>-1</v>
      </c>
      <c r="J210" s="35"/>
    </row>
    <row r="211" spans="2:10" x14ac:dyDescent="0.25">
      <c r="B211" s="35" t="s">
        <v>34</v>
      </c>
      <c r="C211" s="40">
        <v>52721.689999999988</v>
      </c>
      <c r="D211" s="40">
        <v>57062.30999999999</v>
      </c>
      <c r="E211" s="37">
        <f t="shared" si="30"/>
        <v>8.233082057877894E-2</v>
      </c>
      <c r="F211" s="40">
        <v>61828.14</v>
      </c>
      <c r="G211" s="37">
        <f t="shared" si="31"/>
        <v>8.3519752354925814E-2</v>
      </c>
      <c r="H211" s="40"/>
      <c r="I211" s="37">
        <f t="shared" si="32"/>
        <v>-1</v>
      </c>
      <c r="J211" s="35"/>
    </row>
    <row r="212" spans="2:10" x14ac:dyDescent="0.25">
      <c r="B212" s="35" t="s">
        <v>35</v>
      </c>
      <c r="C212" s="40">
        <v>52520.659999999989</v>
      </c>
      <c r="D212" s="40">
        <v>57733.55</v>
      </c>
      <c r="E212" s="37">
        <f t="shared" si="30"/>
        <v>9.9254084011892063E-2</v>
      </c>
      <c r="F212" s="40">
        <v>61275.130000000012</v>
      </c>
      <c r="G212" s="37">
        <f t="shared" si="31"/>
        <v>6.1343534218838203E-2</v>
      </c>
      <c r="H212" s="40"/>
      <c r="I212" s="37">
        <f t="shared" si="32"/>
        <v>-1</v>
      </c>
      <c r="J212" s="35"/>
    </row>
    <row r="213" spans="2:10" x14ac:dyDescent="0.25">
      <c r="B213" s="35" t="s">
        <v>36</v>
      </c>
      <c r="C213" s="40">
        <v>52800.30999999999</v>
      </c>
      <c r="D213" s="40">
        <v>56739.660000000011</v>
      </c>
      <c r="E213" s="37">
        <f t="shared" si="30"/>
        <v>7.4608463473036846E-2</v>
      </c>
      <c r="F213" s="40">
        <v>62096.949999999968</v>
      </c>
      <c r="G213" s="37">
        <f t="shared" si="31"/>
        <v>9.4418789256050406E-2</v>
      </c>
      <c r="H213" s="40"/>
      <c r="I213" s="37">
        <f t="shared" si="32"/>
        <v>-1</v>
      </c>
      <c r="J213" s="35"/>
    </row>
    <row r="214" spans="2:10" x14ac:dyDescent="0.25">
      <c r="B214" s="35" t="s">
        <v>37</v>
      </c>
      <c r="C214" s="40">
        <v>110626.73000000001</v>
      </c>
      <c r="D214" s="40">
        <v>108035.91</v>
      </c>
      <c r="E214" s="37">
        <f t="shared" si="30"/>
        <v>-2.3419475564359638E-2</v>
      </c>
      <c r="F214" s="40">
        <v>121434.88000000002</v>
      </c>
      <c r="G214" s="37">
        <f t="shared" si="31"/>
        <v>0.1240232992900232</v>
      </c>
      <c r="H214" s="40"/>
      <c r="I214" s="37">
        <f t="shared" si="32"/>
        <v>-1</v>
      </c>
      <c r="J214" s="35"/>
    </row>
    <row r="215" spans="2:10" x14ac:dyDescent="0.25">
      <c r="B215" s="35" t="s">
        <v>38</v>
      </c>
      <c r="C215" s="36">
        <f>SUM(C203:C214)</f>
        <v>642578.34</v>
      </c>
      <c r="D215" s="36">
        <f>SUM(D203:D214)</f>
        <v>688777.69</v>
      </c>
      <c r="E215" s="37">
        <f t="shared" si="30"/>
        <v>7.189683673433489E-2</v>
      </c>
      <c r="F215" s="36">
        <f>SUM(F203:F214)</f>
        <v>745702.03</v>
      </c>
      <c r="G215" s="37">
        <f t="shared" si="31"/>
        <v>8.2645446893031771E-2</v>
      </c>
      <c r="H215" s="40">
        <f>SUM(H203:H214)</f>
        <v>266369.39999999997</v>
      </c>
      <c r="I215" s="37">
        <f t="shared" si="32"/>
        <v>-0.64279378453616398</v>
      </c>
      <c r="J215" s="35"/>
    </row>
    <row r="216" spans="2:10" x14ac:dyDescent="0.25">
      <c r="B216" s="38" t="s">
        <v>55</v>
      </c>
      <c r="C216" s="43">
        <f>IF(H214&gt;0,SUM(C203:C214),IF(H213&gt;0,SUM(C203:C213),IF(H212&gt;0,SUM(C203:C212),IF(H211&gt;0,SUM(C203:C211),IF(H210&gt;0,SUM(C203:C210),IF(H209&gt;0,SUM(C203:C209),IF(H208&gt;0,SUM(C203:C208),IF(H207&gt;0,SUM(C203:C207),IF(H206&gt;0,SUM(C203:C206),IF(H205&gt;0,SUM(C203:C205),IF(H204&gt;0,SUM(C203:C204),IF(H203&gt;0,C203,0))))))))))))</f>
        <v>215798.51</v>
      </c>
      <c r="D216" s="43">
        <f>IF(H214&gt;0,SUM(D203:D214),IF(H213&gt;0,SUM(D203:D213),IF(H212&gt;0,SUM(D203:D212),IF(H211&gt;0,SUM(D203:D211),IF(H210&gt;0,SUM(D203:D210),IF(H209&gt;0,SUM(D203:D209),IF(H208&gt;0,SUM(D203:D208),IF(H207&gt;0,SUM(D203:D207),IF(H206&gt;0,SUM(D203:D206),IF(H205&gt;0,SUM(D203:D205),IF(H204&gt;0,SUM(D203:D204),IF(H203&gt;0,D203,0))))))))))))</f>
        <v>236847.18999999997</v>
      </c>
      <c r="E216" s="37">
        <f t="shared" si="30"/>
        <v>9.7538578927166553E-2</v>
      </c>
      <c r="F216" s="43">
        <f>IF(H214&gt;0,SUM(F203:F214),IF(H213&gt;0,SUM(F203:F213),IF(H212&gt;0,SUM(F203:F212),IF(H211&gt;0,SUM(F203:F211),IF(H210&gt;0,SUM(F203:F210),IF(H209&gt;0,SUM(F203:F209),IF(H208&gt;0,SUM(F203:F208),IF(H207&gt;0,SUM(F203:F207),IF(H206&gt;0,SUM(F203:F206),IF(H205&gt;0,SUM(F203:F205),IF(H204&gt;0,SUM(F203:F204),IF(H203&gt;0,F203,0))))))))))))</f>
        <v>254261.39000000004</v>
      </c>
      <c r="G216" s="37">
        <f t="shared" si="31"/>
        <v>7.3525043721228256E-2</v>
      </c>
      <c r="H216" s="43">
        <f>IF(H214&gt;0,SUM(H203:H214),IF(H213&gt;0,SUM(H203:H213),IF(H212&gt;0,SUM(H203:H212),IF(H211&gt;0,SUM(H203:H211),IF(H210&gt;0,SUM(H203:H210),IF(H209&gt;0,SUM(H203:H209),IF(H208&gt;0,SUM(H203:H208),IF(H207&gt;0,SUM(H203:H207),IF(H206&gt;0,SUM(H203:H206),IF(H205&gt;0,SUM(H203:H205),IF(H204&gt;0,SUM(H203:H204),IF(H203&gt;0,H203,0))))))))))))</f>
        <v>266369.39999999997</v>
      </c>
      <c r="I216" s="37">
        <f t="shared" si="32"/>
        <v>4.7620324894786181E-2</v>
      </c>
      <c r="J216" s="35"/>
    </row>
    <row r="217" spans="2:10" x14ac:dyDescent="0.25">
      <c r="B217" s="38" t="s">
        <v>56</v>
      </c>
      <c r="C217" s="37">
        <f>+C216/C215</f>
        <v>0.33583221930574259</v>
      </c>
      <c r="D217" s="37">
        <f>+D216/D215</f>
        <v>0.34386594316084773</v>
      </c>
      <c r="E217" s="35"/>
      <c r="F217" s="37">
        <f>+F216/F215</f>
        <v>0.34096915359074459</v>
      </c>
      <c r="G217" s="35"/>
      <c r="H217" s="36" t="s">
        <v>39</v>
      </c>
      <c r="I217" s="37">
        <f>AVERAGE(C217,D217,F217)</f>
        <v>0.34022243868577834</v>
      </c>
      <c r="J217" s="35"/>
    </row>
    <row r="218" spans="2:10" x14ac:dyDescent="0.25">
      <c r="B218" s="35" t="s">
        <v>40</v>
      </c>
      <c r="C218" s="35"/>
      <c r="D218" s="35"/>
      <c r="E218" s="35"/>
      <c r="F218" s="35"/>
      <c r="G218" s="35"/>
      <c r="H218" s="36" t="s">
        <v>40</v>
      </c>
      <c r="I218" s="42">
        <f>+H216/I217</f>
        <v>782927.19618652971</v>
      </c>
      <c r="J218" s="35"/>
    </row>
    <row r="219" spans="2:10" x14ac:dyDescent="0.25">
      <c r="B219" s="35" t="s">
        <v>41</v>
      </c>
      <c r="C219" s="35"/>
      <c r="D219" s="35"/>
      <c r="E219" s="35"/>
      <c r="F219" s="35"/>
      <c r="G219" s="35"/>
      <c r="H219" s="36" t="s">
        <v>42</v>
      </c>
      <c r="I219" s="36">
        <v>772986</v>
      </c>
      <c r="J219" s="37">
        <f>+(I219/F215)-1</f>
        <v>3.6588300557529596E-2</v>
      </c>
    </row>
    <row r="220" spans="2:10" x14ac:dyDescent="0.25">
      <c r="B220" s="35"/>
      <c r="C220" s="35"/>
      <c r="D220" s="35"/>
      <c r="E220" s="35"/>
      <c r="F220" s="35"/>
      <c r="G220" s="35"/>
      <c r="H220" s="39" t="s">
        <v>14</v>
      </c>
      <c r="I220" s="36">
        <f>+I218-I219</f>
        <v>9941.1961865297053</v>
      </c>
    </row>
    <row r="221" spans="2:10" ht="15.75" x14ac:dyDescent="0.25">
      <c r="B221" s="61" t="s">
        <v>53</v>
      </c>
      <c r="C221" s="61"/>
      <c r="D221" s="61"/>
      <c r="E221" s="61"/>
      <c r="F221" s="61"/>
      <c r="G221" s="61"/>
      <c r="H221" s="61"/>
      <c r="I221" s="61"/>
      <c r="J221" s="35"/>
    </row>
    <row r="222" spans="2:10" x14ac:dyDescent="0.25">
      <c r="B222" s="34"/>
      <c r="C222" s="49" t="s">
        <v>66</v>
      </c>
      <c r="D222" s="49" t="s">
        <v>65</v>
      </c>
      <c r="E222" s="34" t="s">
        <v>25</v>
      </c>
      <c r="F222" s="49" t="s">
        <v>64</v>
      </c>
      <c r="G222" s="34" t="s">
        <v>25</v>
      </c>
      <c r="H222" s="49" t="s">
        <v>63</v>
      </c>
      <c r="I222" s="34" t="s">
        <v>25</v>
      </c>
      <c r="J222" s="34"/>
    </row>
    <row r="223" spans="2:10" x14ac:dyDescent="0.25">
      <c r="B223" s="35" t="s">
        <v>26</v>
      </c>
      <c r="C223" s="40">
        <v>49024.270000000033</v>
      </c>
      <c r="D223" s="40">
        <v>51271.56</v>
      </c>
      <c r="E223" s="37">
        <f>+(D223/C223)-1</f>
        <v>4.5840356215400391E-2</v>
      </c>
      <c r="F223" s="40">
        <v>53804.810000000019</v>
      </c>
      <c r="G223" s="37">
        <f>+(F223/D223)-1</f>
        <v>4.9408482987449931E-2</v>
      </c>
      <c r="H223" s="40">
        <v>55889.359999999971</v>
      </c>
      <c r="I223" s="37">
        <f>+(H223/F223)-1</f>
        <v>3.8742818718251248E-2</v>
      </c>
      <c r="J223" s="35"/>
    </row>
    <row r="224" spans="2:10" x14ac:dyDescent="0.25">
      <c r="B224" s="35" t="s">
        <v>27</v>
      </c>
      <c r="C224" s="40">
        <v>41137.180000000015</v>
      </c>
      <c r="D224" s="40">
        <v>44383.370000000017</v>
      </c>
      <c r="E224" s="37">
        <f t="shared" ref="E224:E236" si="33">+(D224/C224)-1</f>
        <v>7.8911340057826074E-2</v>
      </c>
      <c r="F224" s="40">
        <v>45384.300000000017</v>
      </c>
      <c r="G224" s="37">
        <f t="shared" ref="G224:G236" si="34">+(F224/D224)-1</f>
        <v>2.2551915278177459E-2</v>
      </c>
      <c r="H224" s="40">
        <v>46606.530000000013</v>
      </c>
      <c r="I224" s="37">
        <f t="shared" ref="I224:I236" si="35">+(H224/F224)-1</f>
        <v>2.6930678670817887E-2</v>
      </c>
      <c r="J224" s="35"/>
    </row>
    <row r="225" spans="2:10" x14ac:dyDescent="0.25">
      <c r="B225" s="35" t="s">
        <v>28</v>
      </c>
      <c r="C225" s="40">
        <v>94944.940000000031</v>
      </c>
      <c r="D225" s="40">
        <v>100124.83000000005</v>
      </c>
      <c r="E225" s="37">
        <f t="shared" si="33"/>
        <v>5.4556777854617655E-2</v>
      </c>
      <c r="F225" s="40">
        <v>105689.67999999991</v>
      </c>
      <c r="G225" s="37">
        <f t="shared" si="34"/>
        <v>5.55791205837739E-2</v>
      </c>
      <c r="H225" s="40">
        <v>112503.68999999993</v>
      </c>
      <c r="I225" s="37">
        <f t="shared" si="35"/>
        <v>6.4471857611831496E-2</v>
      </c>
      <c r="J225" s="35"/>
    </row>
    <row r="226" spans="2:10" x14ac:dyDescent="0.25">
      <c r="B226" s="35" t="s">
        <v>29</v>
      </c>
      <c r="C226" s="40">
        <v>99292.73000000001</v>
      </c>
      <c r="D226" s="40">
        <v>103629.61000000004</v>
      </c>
      <c r="E226" s="37">
        <f t="shared" si="33"/>
        <v>4.3677719406043369E-2</v>
      </c>
      <c r="F226" s="40">
        <v>108655.51999999997</v>
      </c>
      <c r="G226" s="37">
        <f t="shared" si="34"/>
        <v>4.849878331106261E-2</v>
      </c>
      <c r="H226" s="40">
        <v>117339.65000000005</v>
      </c>
      <c r="I226" s="37">
        <f t="shared" si="35"/>
        <v>7.9923505036836318E-2</v>
      </c>
      <c r="J226" s="35"/>
    </row>
    <row r="227" spans="2:10" x14ac:dyDescent="0.25">
      <c r="B227" s="35" t="s">
        <v>30</v>
      </c>
      <c r="C227" s="40">
        <v>101345.92999999996</v>
      </c>
      <c r="D227" s="40">
        <v>103286.90999999999</v>
      </c>
      <c r="E227" s="37">
        <f t="shared" si="33"/>
        <v>1.9152027121365656E-2</v>
      </c>
      <c r="F227" s="40">
        <v>109059.46000000002</v>
      </c>
      <c r="G227" s="37">
        <f t="shared" si="34"/>
        <v>5.5888495454070819E-2</v>
      </c>
      <c r="H227" s="40">
        <v>117404</v>
      </c>
      <c r="I227" s="37">
        <f t="shared" si="35"/>
        <v>7.6513674283734456E-2</v>
      </c>
      <c r="J227" s="35"/>
    </row>
    <row r="228" spans="2:10" x14ac:dyDescent="0.25">
      <c r="B228" s="35" t="s">
        <v>31</v>
      </c>
      <c r="C228" s="40">
        <v>98176.960000000006</v>
      </c>
      <c r="D228" s="40">
        <v>101797.88999999998</v>
      </c>
      <c r="E228" s="37">
        <f t="shared" si="33"/>
        <v>3.6881667552142394E-2</v>
      </c>
      <c r="F228" s="40">
        <v>108267.6099999999</v>
      </c>
      <c r="G228" s="37">
        <f t="shared" si="34"/>
        <v>6.3554558940267958E-2</v>
      </c>
      <c r="H228" s="40"/>
      <c r="I228" s="37">
        <f t="shared" si="35"/>
        <v>-1</v>
      </c>
      <c r="J228" s="35"/>
    </row>
    <row r="229" spans="2:10" x14ac:dyDescent="0.25">
      <c r="B229" s="35" t="s">
        <v>32</v>
      </c>
      <c r="C229" s="40">
        <v>96629.97</v>
      </c>
      <c r="D229" s="40">
        <v>102196.80999999995</v>
      </c>
      <c r="E229" s="37">
        <f t="shared" si="33"/>
        <v>5.7609869898541444E-2</v>
      </c>
      <c r="F229" s="40">
        <v>107569.97000000006</v>
      </c>
      <c r="G229" s="37">
        <f t="shared" si="34"/>
        <v>5.2576592165646918E-2</v>
      </c>
      <c r="H229" s="40"/>
      <c r="I229" s="37">
        <f t="shared" si="35"/>
        <v>-1</v>
      </c>
      <c r="J229" s="35"/>
    </row>
    <row r="230" spans="2:10" x14ac:dyDescent="0.25">
      <c r="B230" s="35" t="s">
        <v>33</v>
      </c>
      <c r="C230" s="40">
        <v>99516.580000000045</v>
      </c>
      <c r="D230" s="40">
        <v>103080.15999999997</v>
      </c>
      <c r="E230" s="37">
        <f t="shared" si="33"/>
        <v>3.5808907420250335E-2</v>
      </c>
      <c r="F230" s="40">
        <v>107078.12000000004</v>
      </c>
      <c r="G230" s="37">
        <f t="shared" si="34"/>
        <v>3.8784961140922336E-2</v>
      </c>
      <c r="H230" s="40"/>
      <c r="I230" s="37">
        <f t="shared" si="35"/>
        <v>-1</v>
      </c>
      <c r="J230" s="35"/>
    </row>
    <row r="231" spans="2:10" x14ac:dyDescent="0.25">
      <c r="B231" s="35" t="s">
        <v>34</v>
      </c>
      <c r="C231" s="40">
        <v>97593.739999999976</v>
      </c>
      <c r="D231" s="40">
        <v>103692.90000000001</v>
      </c>
      <c r="E231" s="37">
        <f t="shared" si="33"/>
        <v>6.2495401856717869E-2</v>
      </c>
      <c r="F231" s="40">
        <v>108740.28000000004</v>
      </c>
      <c r="G231" s="37">
        <f t="shared" si="34"/>
        <v>4.867623530637144E-2</v>
      </c>
      <c r="H231" s="40"/>
      <c r="I231" s="37">
        <f t="shared" si="35"/>
        <v>-1</v>
      </c>
      <c r="J231" s="35"/>
    </row>
    <row r="232" spans="2:10" x14ac:dyDescent="0.25">
      <c r="B232" s="35" t="s">
        <v>35</v>
      </c>
      <c r="C232" s="40">
        <v>98975.440000000046</v>
      </c>
      <c r="D232" s="40">
        <v>103406.56999999995</v>
      </c>
      <c r="E232" s="37">
        <f t="shared" si="33"/>
        <v>4.4769995465540724E-2</v>
      </c>
      <c r="F232" s="40">
        <v>109609.76000000002</v>
      </c>
      <c r="G232" s="37">
        <f t="shared" si="34"/>
        <v>5.9988354705122537E-2</v>
      </c>
      <c r="H232" s="40"/>
      <c r="I232" s="37">
        <f t="shared" si="35"/>
        <v>-1</v>
      </c>
      <c r="J232" s="35"/>
    </row>
    <row r="233" spans="2:10" x14ac:dyDescent="0.25">
      <c r="B233" s="35" t="s">
        <v>36</v>
      </c>
      <c r="C233" s="40">
        <v>107010.68</v>
      </c>
      <c r="D233" s="40">
        <v>106494.99999999999</v>
      </c>
      <c r="E233" s="37">
        <f t="shared" si="33"/>
        <v>-4.8189582572506495E-3</v>
      </c>
      <c r="F233" s="40">
        <v>111581.4800000001</v>
      </c>
      <c r="G233" s="37">
        <f t="shared" si="34"/>
        <v>4.7762617963285736E-2</v>
      </c>
      <c r="H233" s="40"/>
      <c r="I233" s="37">
        <f t="shared" si="35"/>
        <v>-1</v>
      </c>
      <c r="J233" s="35"/>
    </row>
    <row r="234" spans="2:10" x14ac:dyDescent="0.25">
      <c r="B234" s="35" t="s">
        <v>37</v>
      </c>
      <c r="C234" s="40">
        <v>205543.03</v>
      </c>
      <c r="D234" s="40">
        <v>215305.38000000006</v>
      </c>
      <c r="E234" s="37">
        <f t="shared" si="33"/>
        <v>4.7495407652597521E-2</v>
      </c>
      <c r="F234" s="40">
        <v>235543.5100000001</v>
      </c>
      <c r="G234" s="37">
        <f t="shared" si="34"/>
        <v>9.3997326030589745E-2</v>
      </c>
      <c r="H234" s="40"/>
      <c r="I234" s="37">
        <f t="shared" si="35"/>
        <v>-1</v>
      </c>
      <c r="J234" s="35"/>
    </row>
    <row r="235" spans="2:10" x14ac:dyDescent="0.25">
      <c r="B235" s="35" t="s">
        <v>38</v>
      </c>
      <c r="C235" s="36">
        <f>SUM(C223:C234)</f>
        <v>1189191.4500000002</v>
      </c>
      <c r="D235" s="36">
        <f>SUM(D223:D234)</f>
        <v>1238670.99</v>
      </c>
      <c r="E235" s="37">
        <f t="shared" si="33"/>
        <v>4.1607715898058117E-2</v>
      </c>
      <c r="F235" s="36">
        <f>SUM(F223:F234)</f>
        <v>1310984.5000000002</v>
      </c>
      <c r="G235" s="37">
        <f t="shared" si="34"/>
        <v>5.8379917333819309E-2</v>
      </c>
      <c r="H235" s="40">
        <f>SUM(H223:H234)</f>
        <v>449743.23</v>
      </c>
      <c r="I235" s="37">
        <f t="shared" si="35"/>
        <v>-0.65694237422334134</v>
      </c>
      <c r="J235" s="35"/>
    </row>
    <row r="236" spans="2:10" x14ac:dyDescent="0.25">
      <c r="B236" s="38" t="s">
        <v>55</v>
      </c>
      <c r="C236" s="43">
        <f>IF(H234&gt;0,SUM(C223:C234),IF(H233&gt;0,SUM(C223:C233),IF(H232&gt;0,SUM(C223:C232),IF(H231&gt;0,SUM(C223:C231),IF(H230&gt;0,SUM(C223:C230),IF(H229&gt;0,SUM(C223:C229),IF(H228&gt;0,SUM(C223:C228),IF(H227&gt;0,SUM(C223:C227),IF(H226&gt;0,SUM(C223:C226),IF(H225&gt;0,SUM(C223:C225),IF(H224&gt;0,SUM(C223:C224),IF(H223&gt;0,C223,0))))))))))))</f>
        <v>385745.05000000005</v>
      </c>
      <c r="D236" s="43">
        <f>IF(H234&gt;0,SUM(D223:D234),IF(H233&gt;0,SUM(D223:D233),IF(H232&gt;0,SUM(D223:D232),IF(H231&gt;0,SUM(D223:D231),IF(H230&gt;0,SUM(D223:D230),IF(H229&gt;0,SUM(D223:D229),IF(H228&gt;0,SUM(D223:D228),IF(H227&gt;0,SUM(D223:D227),IF(H226&gt;0,SUM(D223:D226),IF(H225&gt;0,SUM(D223:D225),IF(H224&gt;0,SUM(D223:D224),IF(H223&gt;0,D223,0))))))))))))</f>
        <v>402696.28000000009</v>
      </c>
      <c r="E236" s="37">
        <f t="shared" si="33"/>
        <v>4.394412838220485E-2</v>
      </c>
      <c r="F236" s="43">
        <f>IF(H234&gt;0,SUM(F223:F234),IF(H233&gt;0,SUM(F223:F233),IF(H232&gt;0,SUM(F223:F232),IF(H231&gt;0,SUM(F223:F231),IF(H230&gt;0,SUM(F223:F230),IF(H229&gt;0,SUM(F223:F229),IF(H228&gt;0,SUM(F223:F228),IF(H227&gt;0,SUM(F223:F227),IF(H226&gt;0,SUM(F223:F226),IF(H225&gt;0,SUM(F223:F225),IF(H224&gt;0,SUM(F223:F224),IF(H223&gt;0,F223,0))))))))))))</f>
        <v>422593.76999999996</v>
      </c>
      <c r="G236" s="37">
        <f t="shared" si="34"/>
        <v>4.9410662546969242E-2</v>
      </c>
      <c r="H236" s="43">
        <f>IF(H234&gt;0,SUM(H223:H234),IF(H233&gt;0,SUM(H223:H233),IF(H232&gt;0,SUM(H223:H232),IF(H231&gt;0,SUM(H223:H231),IF(H230&gt;0,SUM(H223:H230),IF(H229&gt;0,SUM(H223:H229),IF(H228&gt;0,SUM(H223:H228),IF(H227&gt;0,SUM(H223:H227),IF(H226&gt;0,SUM(H223:H226),IF(H225&gt;0,SUM(H223:H225),IF(H224&gt;0,SUM(H223:H224),IF(H223&gt;0,H223,0))))))))))))</f>
        <v>449743.23</v>
      </c>
      <c r="I236" s="37">
        <f t="shared" si="35"/>
        <v>6.4244818374866286E-2</v>
      </c>
      <c r="J236" s="35"/>
    </row>
    <row r="237" spans="2:10" x14ac:dyDescent="0.25">
      <c r="B237" s="38" t="s">
        <v>56</v>
      </c>
      <c r="C237" s="37">
        <f>+C236/C235</f>
        <v>0.32437590263535782</v>
      </c>
      <c r="D237" s="37">
        <f>+D236/D235</f>
        <v>0.32510350468448451</v>
      </c>
      <c r="E237" s="35"/>
      <c r="F237" s="37">
        <f>+F236/F235</f>
        <v>0.32234841067914982</v>
      </c>
      <c r="G237" s="35"/>
      <c r="H237" s="36" t="s">
        <v>39</v>
      </c>
      <c r="I237" s="37">
        <f>AVERAGE(C237,D237,F237)</f>
        <v>0.32394260599966401</v>
      </c>
      <c r="J237" s="35"/>
    </row>
    <row r="238" spans="2:10" x14ac:dyDescent="0.25">
      <c r="B238" s="35" t="s">
        <v>40</v>
      </c>
      <c r="C238" s="35"/>
      <c r="D238" s="35"/>
      <c r="E238" s="35"/>
      <c r="F238" s="35"/>
      <c r="G238" s="35"/>
      <c r="H238" s="36" t="s">
        <v>40</v>
      </c>
      <c r="I238" s="42">
        <f>+H236/I237</f>
        <v>1388342.3225917569</v>
      </c>
      <c r="J238" s="35"/>
    </row>
    <row r="239" spans="2:10" x14ac:dyDescent="0.25">
      <c r="B239" s="35" t="s">
        <v>41</v>
      </c>
      <c r="C239" s="35"/>
      <c r="D239" s="35"/>
      <c r="E239" s="35"/>
      <c r="F239" s="35"/>
      <c r="G239" s="35"/>
      <c r="H239" s="36" t="s">
        <v>42</v>
      </c>
      <c r="I239" s="36">
        <v>1391115</v>
      </c>
      <c r="J239" s="37">
        <f>+(I239/F235)-1</f>
        <v>6.1122385504938981E-2</v>
      </c>
    </row>
    <row r="240" spans="2:10" x14ac:dyDescent="0.25">
      <c r="B240" s="35"/>
      <c r="C240" s="35"/>
      <c r="D240" s="35"/>
      <c r="E240" s="35"/>
      <c r="F240" s="35"/>
      <c r="G240" s="35"/>
      <c r="H240" s="39" t="s">
        <v>14</v>
      </c>
      <c r="I240" s="36">
        <f>+I238-I239</f>
        <v>-2772.6774082430638</v>
      </c>
    </row>
  </sheetData>
  <mergeCells count="12">
    <mergeCell ref="B1:I1"/>
    <mergeCell ref="B21:I21"/>
    <mergeCell ref="B41:I41"/>
    <mergeCell ref="B61:I61"/>
    <mergeCell ref="B81:I81"/>
    <mergeCell ref="B201:I201"/>
    <mergeCell ref="B221:I221"/>
    <mergeCell ref="B101:I101"/>
    <mergeCell ref="B121:I121"/>
    <mergeCell ref="B141:I141"/>
    <mergeCell ref="B161:I161"/>
    <mergeCell ref="B181:I181"/>
  </mergeCells>
  <pageMargins left="0.17" right="0.26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8"/>
  <sheetViews>
    <sheetView zoomScale="90" zoomScaleNormal="90" workbookViewId="0"/>
  </sheetViews>
  <sheetFormatPr defaultColWidth="5.5703125" defaultRowHeight="15" x14ac:dyDescent="0.25"/>
  <cols>
    <col min="2" max="2" width="6.140625" bestFit="1" customWidth="1"/>
    <col min="3" max="3" width="13.28515625" bestFit="1" customWidth="1"/>
    <col min="4" max="4" width="8.42578125" bestFit="1" customWidth="1"/>
    <col min="5" max="5" width="13.28515625" bestFit="1" customWidth="1"/>
    <col min="7" max="7" width="13.28515625" bestFit="1" customWidth="1"/>
    <col min="10" max="10" width="6.28515625" bestFit="1" customWidth="1"/>
    <col min="11" max="11" width="7.42578125" bestFit="1" customWidth="1"/>
    <col min="13" max="13" width="6.140625" bestFit="1" customWidth="1"/>
    <col min="14" max="14" width="12.140625" bestFit="1" customWidth="1"/>
    <col min="15" max="15" width="8.42578125" bestFit="1" customWidth="1"/>
    <col min="16" max="16" width="12.140625" bestFit="1" customWidth="1"/>
    <col min="18" max="18" width="12.140625" bestFit="1" customWidth="1"/>
    <col min="21" max="21" width="6.28515625" bestFit="1" customWidth="1"/>
    <col min="22" max="22" width="7.42578125" bestFit="1" customWidth="1"/>
  </cols>
  <sheetData>
    <row r="2" spans="2:22" ht="15.75" x14ac:dyDescent="0.25">
      <c r="B2" s="58" t="s">
        <v>15</v>
      </c>
      <c r="C2" s="59"/>
      <c r="D2" s="59"/>
      <c r="E2" s="59"/>
      <c r="F2" s="59"/>
      <c r="G2" s="59"/>
      <c r="H2" s="59"/>
      <c r="I2" s="59"/>
      <c r="J2" s="59"/>
      <c r="K2" s="60"/>
      <c r="M2" s="58" t="s">
        <v>16</v>
      </c>
      <c r="N2" s="59"/>
      <c r="O2" s="59"/>
      <c r="P2" s="59"/>
      <c r="Q2" s="59"/>
      <c r="R2" s="59"/>
      <c r="S2" s="59"/>
      <c r="T2" s="59"/>
      <c r="U2" s="59"/>
      <c r="V2" s="60"/>
    </row>
    <row r="3" spans="2:22" ht="14.45" customHeight="1" x14ac:dyDescent="0.25">
      <c r="B3" s="17"/>
      <c r="C3" s="56" t="s">
        <v>59</v>
      </c>
      <c r="D3" s="57"/>
      <c r="E3" s="56" t="s">
        <v>57</v>
      </c>
      <c r="F3" s="57"/>
      <c r="G3" s="56" t="s">
        <v>54</v>
      </c>
      <c r="H3" s="57"/>
      <c r="I3" s="18"/>
      <c r="J3" s="18"/>
      <c r="K3" s="19"/>
      <c r="M3" s="17"/>
      <c r="N3" s="56" t="s">
        <v>59</v>
      </c>
      <c r="O3" s="57"/>
      <c r="P3" s="56" t="s">
        <v>57</v>
      </c>
      <c r="Q3" s="57"/>
      <c r="R3" s="56" t="s">
        <v>54</v>
      </c>
      <c r="S3" s="57"/>
      <c r="T3" s="18"/>
      <c r="U3" s="18"/>
      <c r="V3" s="19"/>
    </row>
    <row r="4" spans="2:22" x14ac:dyDescent="0.25">
      <c r="B4" s="20" t="s">
        <v>0</v>
      </c>
      <c r="C4" s="32">
        <v>449286.39999999991</v>
      </c>
      <c r="D4" s="22">
        <f>+C4/$C$16</f>
        <v>1.818749286019106E-2</v>
      </c>
      <c r="E4" s="32">
        <v>407917.70000000007</v>
      </c>
      <c r="F4" s="22">
        <f>+E4/$E$16</f>
        <v>1.7670257422820267E-2</v>
      </c>
      <c r="G4" s="32">
        <v>396975.06000000011</v>
      </c>
      <c r="H4" s="22">
        <f>+G4/$G$16</f>
        <v>1.7900037542569702E-2</v>
      </c>
      <c r="I4" s="18"/>
      <c r="J4" s="23">
        <f t="shared" ref="J4:J15" si="0">AVERAGE(F4,H4)</f>
        <v>1.7785147482694982E-2</v>
      </c>
      <c r="K4" s="24">
        <f>+J4</f>
        <v>1.7785147482694982E-2</v>
      </c>
      <c r="M4" s="20" t="s">
        <v>0</v>
      </c>
      <c r="N4" s="32">
        <v>110222.65000000005</v>
      </c>
      <c r="O4" s="22">
        <f t="shared" ref="O4:O15" si="1">+N4/$N$16</f>
        <v>1.5513522985415789E-2</v>
      </c>
      <c r="P4" s="32">
        <v>97044.06</v>
      </c>
      <c r="Q4" s="22">
        <f>+P4/$P$16</f>
        <v>1.5244224143623092E-2</v>
      </c>
      <c r="R4" s="32">
        <v>90020.419999999955</v>
      </c>
      <c r="S4" s="22">
        <f>+R4/$R$16</f>
        <v>1.5315771687689522E-2</v>
      </c>
      <c r="T4" s="18"/>
      <c r="U4" s="23">
        <f t="shared" ref="U4:U15" si="2">AVERAGE(Q4,S4)</f>
        <v>1.5279997915656308E-2</v>
      </c>
      <c r="V4" s="24">
        <f>+U4</f>
        <v>1.5279997915656308E-2</v>
      </c>
    </row>
    <row r="5" spans="2:22" ht="14.45" x14ac:dyDescent="0.3">
      <c r="B5" s="20" t="s">
        <v>1</v>
      </c>
      <c r="C5" s="32">
        <v>500196.04000000004</v>
      </c>
      <c r="D5" s="22">
        <f t="shared" ref="D5:D15" si="3">+C5/$C$16</f>
        <v>2.0248358076709744E-2</v>
      </c>
      <c r="E5" s="32">
        <v>470872.53</v>
      </c>
      <c r="F5" s="22">
        <f t="shared" ref="F5:F15" si="4">+E5/$E$16</f>
        <v>2.0397346862944799E-2</v>
      </c>
      <c r="G5" s="32">
        <v>429600.38999999996</v>
      </c>
      <c r="H5" s="22">
        <f t="shared" ref="H5:H15" si="5">+G5/$G$16</f>
        <v>1.9371149183282654E-2</v>
      </c>
      <c r="I5" s="18"/>
      <c r="J5" s="23">
        <f t="shared" si="0"/>
        <v>1.9884248023113726E-2</v>
      </c>
      <c r="K5" s="24">
        <f>+SUM($J$4:J5)</f>
        <v>3.7669395505808709E-2</v>
      </c>
      <c r="M5" s="20" t="s">
        <v>1</v>
      </c>
      <c r="N5" s="32">
        <v>122220.15999999997</v>
      </c>
      <c r="O5" s="22">
        <f t="shared" si="1"/>
        <v>1.7202138230583225E-2</v>
      </c>
      <c r="P5" s="32">
        <v>111464.25000000004</v>
      </c>
      <c r="Q5" s="22">
        <f t="shared" ref="Q5:Q15" si="6">+P5/$P$16</f>
        <v>1.7509428305048664E-2</v>
      </c>
      <c r="R5" s="32">
        <v>99294.839999999953</v>
      </c>
      <c r="S5" s="22">
        <f t="shared" ref="S5:S15" si="7">+R5/$R$16</f>
        <v>1.6893690333878258E-2</v>
      </c>
      <c r="T5" s="18"/>
      <c r="U5" s="23">
        <f t="shared" si="2"/>
        <v>1.7201559319463461E-2</v>
      </c>
      <c r="V5" s="24">
        <f>+SUM($U$4:U5)</f>
        <v>3.2481557235119765E-2</v>
      </c>
    </row>
    <row r="6" spans="2:22" ht="14.45" x14ac:dyDescent="0.3">
      <c r="B6" s="20" t="s">
        <v>2</v>
      </c>
      <c r="C6" s="32">
        <v>2019414.9999999998</v>
      </c>
      <c r="D6" s="22">
        <f t="shared" si="3"/>
        <v>8.1747624442366232E-2</v>
      </c>
      <c r="E6" s="32">
        <v>1880224.2800000005</v>
      </c>
      <c r="F6" s="22">
        <f t="shared" si="4"/>
        <v>8.1447917166224695E-2</v>
      </c>
      <c r="G6" s="32">
        <v>1798810.2599999995</v>
      </c>
      <c r="H6" s="22">
        <f t="shared" si="5"/>
        <v>8.1110312536912393E-2</v>
      </c>
      <c r="I6" s="18"/>
      <c r="J6" s="23">
        <f t="shared" si="0"/>
        <v>8.1279114851568551E-2</v>
      </c>
      <c r="K6" s="24">
        <f>+SUM($J$4:J6)</f>
        <v>0.11894851035737726</v>
      </c>
      <c r="M6" s="20" t="s">
        <v>2</v>
      </c>
      <c r="N6" s="32">
        <v>560700</v>
      </c>
      <c r="O6" s="22">
        <f t="shared" si="1"/>
        <v>7.8916922591886776E-2</v>
      </c>
      <c r="P6" s="32">
        <v>510377.50000000006</v>
      </c>
      <c r="Q6" s="22">
        <f t="shared" si="6"/>
        <v>8.0172954510167802E-2</v>
      </c>
      <c r="R6" s="32">
        <v>465918.69999999995</v>
      </c>
      <c r="S6" s="22">
        <f t="shared" si="7"/>
        <v>7.92698416006625E-2</v>
      </c>
      <c r="T6" s="18"/>
      <c r="U6" s="23">
        <f t="shared" si="2"/>
        <v>7.9721398055415144E-2</v>
      </c>
      <c r="V6" s="24">
        <f>+SUM($U$4:U6)</f>
        <v>0.11220295529053491</v>
      </c>
    </row>
    <row r="7" spans="2:22" ht="14.45" x14ac:dyDescent="0.3">
      <c r="B7" s="20" t="s">
        <v>3</v>
      </c>
      <c r="C7" s="32">
        <v>2026484</v>
      </c>
      <c r="D7" s="22">
        <f t="shared" si="3"/>
        <v>8.2033783531599069E-2</v>
      </c>
      <c r="E7" s="32">
        <v>1915080.2999999998</v>
      </c>
      <c r="F7" s="22">
        <f t="shared" si="4"/>
        <v>8.2957816947810445E-2</v>
      </c>
      <c r="G7" s="32">
        <v>1833032.3600000006</v>
      </c>
      <c r="H7" s="22">
        <f t="shared" si="5"/>
        <v>8.2653424274928361E-2</v>
      </c>
      <c r="I7" s="18"/>
      <c r="J7" s="23">
        <f t="shared" si="0"/>
        <v>8.2805620611369396E-2</v>
      </c>
      <c r="K7" s="24">
        <f>+SUM($J$4:J7)</f>
        <v>0.20175413096874667</v>
      </c>
      <c r="M7" s="20" t="s">
        <v>3</v>
      </c>
      <c r="N7" s="32">
        <v>560365</v>
      </c>
      <c r="O7" s="22">
        <f t="shared" si="1"/>
        <v>7.8869772299273458E-2</v>
      </c>
      <c r="P7" s="32">
        <v>513112.05999999953</v>
      </c>
      <c r="Q7" s="22">
        <f t="shared" si="6"/>
        <v>8.0602514501517897E-2</v>
      </c>
      <c r="R7" s="32">
        <v>470152.09000000043</v>
      </c>
      <c r="S7" s="22">
        <f t="shared" si="7"/>
        <v>7.9990096346251954E-2</v>
      </c>
      <c r="T7" s="18"/>
      <c r="U7" s="23">
        <f t="shared" si="2"/>
        <v>8.0296305423884926E-2</v>
      </c>
      <c r="V7" s="24">
        <f>+SUM($U$4:U7)</f>
        <v>0.19249926071441983</v>
      </c>
    </row>
    <row r="8" spans="2:22" ht="14.45" x14ac:dyDescent="0.3">
      <c r="B8" s="20" t="s">
        <v>4</v>
      </c>
      <c r="C8" s="32">
        <f>+$C$7*(AVERAGE($E$17,$G$17))</f>
        <v>2031411.1228020268</v>
      </c>
      <c r="D8" s="22">
        <f t="shared" si="3"/>
        <v>8.2233237623205543E-2</v>
      </c>
      <c r="E8" s="32">
        <v>1946829.1199999999</v>
      </c>
      <c r="F8" s="22">
        <f t="shared" si="4"/>
        <v>8.4333118441888261E-2</v>
      </c>
      <c r="G8" s="32">
        <v>1838845</v>
      </c>
      <c r="H8" s="22">
        <f t="shared" si="5"/>
        <v>8.2915522539291436E-2</v>
      </c>
      <c r="I8" s="18"/>
      <c r="J8" s="23">
        <f t="shared" si="0"/>
        <v>8.3624320490589849E-2</v>
      </c>
      <c r="K8" s="24">
        <f>+SUM($J$4:J8)</f>
        <v>0.28537845145933649</v>
      </c>
      <c r="M8" s="20" t="s">
        <v>4</v>
      </c>
      <c r="N8" s="32">
        <f>+$N$7*(AVERAGE($P$17,$R$17))</f>
        <v>585003.36970022798</v>
      </c>
      <c r="O8" s="22">
        <f t="shared" si="1"/>
        <v>8.233755242130518E-2</v>
      </c>
      <c r="P8" s="32">
        <v>520536.48999999987</v>
      </c>
      <c r="Q8" s="22">
        <f t="shared" si="6"/>
        <v>8.1768785523759185E-2</v>
      </c>
      <c r="R8" s="32">
        <v>480417</v>
      </c>
      <c r="S8" s="22">
        <f t="shared" si="7"/>
        <v>8.173653363186642E-2</v>
      </c>
      <c r="T8" s="18"/>
      <c r="U8" s="23">
        <f t="shared" si="2"/>
        <v>8.1752659577812803E-2</v>
      </c>
      <c r="V8" s="24">
        <f>+SUM($U$4:U8)</f>
        <v>0.27425192029223266</v>
      </c>
    </row>
    <row r="9" spans="2:22" ht="14.45" x14ac:dyDescent="0.3">
      <c r="B9" s="20" t="s">
        <v>5</v>
      </c>
      <c r="C9" s="32">
        <f t="shared" ref="C9:C14" si="8">+$C$7*(AVERAGE($E$17,$G$17))</f>
        <v>2031411.1228020268</v>
      </c>
      <c r="D9" s="22">
        <f t="shared" si="3"/>
        <v>8.2233237623205543E-2</v>
      </c>
      <c r="E9" s="32">
        <v>1929696.32</v>
      </c>
      <c r="F9" s="22">
        <f t="shared" si="4"/>
        <v>8.3590956514681639E-2</v>
      </c>
      <c r="G9" s="32">
        <v>1835053</v>
      </c>
      <c r="H9" s="22">
        <f t="shared" si="5"/>
        <v>8.274453713189224E-2</v>
      </c>
      <c r="I9" s="18"/>
      <c r="J9" s="23">
        <f t="shared" si="0"/>
        <v>8.3167746823286939E-2</v>
      </c>
      <c r="K9" s="24">
        <f>+SUM($J$4:J9)</f>
        <v>0.36854619828262342</v>
      </c>
      <c r="M9" s="20" t="s">
        <v>5</v>
      </c>
      <c r="N9" s="32">
        <f t="shared" ref="N9:N14" si="9">+$N$7*(AVERAGE($P$17,$R$17))</f>
        <v>585003.36970022798</v>
      </c>
      <c r="O9" s="22">
        <f t="shared" si="1"/>
        <v>8.233755242130518E-2</v>
      </c>
      <c r="P9" s="32">
        <v>631564.1599999998</v>
      </c>
      <c r="Q9" s="22">
        <f t="shared" si="6"/>
        <v>9.920963339867514E-2</v>
      </c>
      <c r="R9" s="32">
        <v>573707</v>
      </c>
      <c r="S9" s="22">
        <f t="shared" si="7"/>
        <v>9.7608580671244338E-2</v>
      </c>
      <c r="T9" s="18"/>
      <c r="U9" s="23">
        <f t="shared" si="2"/>
        <v>9.8409107034959739E-2</v>
      </c>
      <c r="V9" s="24">
        <f>+SUM($U$4:U9)</f>
        <v>0.37266102732719242</v>
      </c>
    </row>
    <row r="10" spans="2:22" ht="14.45" x14ac:dyDescent="0.3">
      <c r="B10" s="20" t="s">
        <v>6</v>
      </c>
      <c r="C10" s="32">
        <f t="shared" si="8"/>
        <v>2031411.1228020268</v>
      </c>
      <c r="D10" s="22">
        <f t="shared" si="3"/>
        <v>8.2233237623205543E-2</v>
      </c>
      <c r="E10" s="32">
        <v>1899076.58</v>
      </c>
      <c r="F10" s="22">
        <f t="shared" si="4"/>
        <v>8.2264564725308867E-2</v>
      </c>
      <c r="G10" s="32">
        <v>1828959.0699999998</v>
      </c>
      <c r="H10" s="22">
        <f t="shared" si="5"/>
        <v>8.2469755195259245E-2</v>
      </c>
      <c r="I10" s="18"/>
      <c r="J10" s="23">
        <f t="shared" si="0"/>
        <v>8.2367159960284056E-2</v>
      </c>
      <c r="K10" s="24">
        <f>+SUM($J$4:J10)</f>
        <v>0.45091335824290746</v>
      </c>
      <c r="M10" s="20" t="s">
        <v>6</v>
      </c>
      <c r="N10" s="32">
        <f t="shared" si="9"/>
        <v>585003.36970022798</v>
      </c>
      <c r="O10" s="22">
        <f t="shared" si="1"/>
        <v>8.233755242130518E-2</v>
      </c>
      <c r="P10" s="32">
        <v>515509.14999999985</v>
      </c>
      <c r="Q10" s="22">
        <f t="shared" si="6"/>
        <v>8.0979062816298242E-2</v>
      </c>
      <c r="R10" s="32">
        <v>472873.7</v>
      </c>
      <c r="S10" s="22">
        <f t="shared" si="7"/>
        <v>8.04531419239434E-2</v>
      </c>
      <c r="T10" s="18"/>
      <c r="U10" s="23">
        <f t="shared" si="2"/>
        <v>8.0716102370120821E-2</v>
      </c>
      <c r="V10" s="24">
        <f>+SUM($U$4:U10)</f>
        <v>0.45337712969731325</v>
      </c>
    </row>
    <row r="11" spans="2:22" ht="14.45" x14ac:dyDescent="0.3">
      <c r="B11" s="20" t="s">
        <v>7</v>
      </c>
      <c r="C11" s="32">
        <f t="shared" si="8"/>
        <v>2031411.1228020268</v>
      </c>
      <c r="D11" s="22">
        <f t="shared" si="3"/>
        <v>8.2233237623205543E-2</v>
      </c>
      <c r="E11" s="32">
        <v>1917679.4999999998</v>
      </c>
      <c r="F11" s="22">
        <f t="shared" si="4"/>
        <v>8.3070409593565694E-2</v>
      </c>
      <c r="G11" s="32">
        <v>1847602</v>
      </c>
      <c r="H11" s="22">
        <f t="shared" si="5"/>
        <v>8.331038520084072E-2</v>
      </c>
      <c r="I11" s="18"/>
      <c r="J11" s="23">
        <f t="shared" si="0"/>
        <v>8.3190397397203214E-2</v>
      </c>
      <c r="K11" s="24">
        <f>+SUM($J$4:J11)</f>
        <v>0.5341037556401107</v>
      </c>
      <c r="M11" s="20" t="s">
        <v>7</v>
      </c>
      <c r="N11" s="32">
        <f t="shared" si="9"/>
        <v>585003.36970022798</v>
      </c>
      <c r="O11" s="22">
        <f t="shared" si="1"/>
        <v>8.233755242130518E-2</v>
      </c>
      <c r="P11" s="32">
        <v>521636.56999999937</v>
      </c>
      <c r="Q11" s="22">
        <f t="shared" si="6"/>
        <v>8.1941592247796791E-2</v>
      </c>
      <c r="R11" s="32">
        <v>488299</v>
      </c>
      <c r="S11" s="22">
        <f t="shared" si="7"/>
        <v>8.3077550619371804E-2</v>
      </c>
      <c r="T11" s="18"/>
      <c r="U11" s="23">
        <f t="shared" si="2"/>
        <v>8.2509571433584297E-2</v>
      </c>
      <c r="V11" s="24">
        <f>+SUM($U$4:U11)</f>
        <v>0.53588670113089754</v>
      </c>
    </row>
    <row r="12" spans="2:22" ht="14.45" x14ac:dyDescent="0.3">
      <c r="B12" s="20" t="s">
        <v>8</v>
      </c>
      <c r="C12" s="32">
        <f t="shared" si="8"/>
        <v>2031411.1228020268</v>
      </c>
      <c r="D12" s="22">
        <f t="shared" si="3"/>
        <v>8.2233237623205543E-2</v>
      </c>
      <c r="E12" s="32">
        <v>1898410.1400000001</v>
      </c>
      <c r="F12" s="22">
        <f t="shared" si="4"/>
        <v>8.2235695749148074E-2</v>
      </c>
      <c r="G12" s="32">
        <v>1841512</v>
      </c>
      <c r="H12" s="22">
        <f t="shared" si="5"/>
        <v>8.303578047218535E-2</v>
      </c>
      <c r="I12" s="18"/>
      <c r="J12" s="23">
        <f t="shared" si="0"/>
        <v>8.2635738110666712E-2</v>
      </c>
      <c r="K12" s="24">
        <f>+SUM($J$4:J12)</f>
        <v>0.61673949375077741</v>
      </c>
      <c r="M12" s="20" t="s">
        <v>8</v>
      </c>
      <c r="N12" s="32">
        <f t="shared" si="9"/>
        <v>585003.36970022798</v>
      </c>
      <c r="O12" s="22">
        <f t="shared" si="1"/>
        <v>8.233755242130518E-2</v>
      </c>
      <c r="P12" s="32">
        <v>514318.26999999938</v>
      </c>
      <c r="Q12" s="22">
        <f t="shared" si="6"/>
        <v>8.0791992720012445E-2</v>
      </c>
      <c r="R12" s="32">
        <v>474691</v>
      </c>
      <c r="S12" s="22">
        <f t="shared" si="7"/>
        <v>8.0762331237746177E-2</v>
      </c>
      <c r="T12" s="18"/>
      <c r="U12" s="23">
        <f t="shared" si="2"/>
        <v>8.0777161978879311E-2</v>
      </c>
      <c r="V12" s="24">
        <f>+SUM($U$4:U12)</f>
        <v>0.61666386310977683</v>
      </c>
    </row>
    <row r="13" spans="2:22" ht="14.45" x14ac:dyDescent="0.3">
      <c r="B13" s="20" t="s">
        <v>9</v>
      </c>
      <c r="C13" s="32">
        <f t="shared" si="8"/>
        <v>2031411.1228020268</v>
      </c>
      <c r="D13" s="22">
        <f t="shared" si="3"/>
        <v>8.2233237623205543E-2</v>
      </c>
      <c r="E13" s="32">
        <v>1882043.7600000009</v>
      </c>
      <c r="F13" s="22">
        <f t="shared" si="4"/>
        <v>8.1526733750981087E-2</v>
      </c>
      <c r="G13" s="32">
        <v>1848760</v>
      </c>
      <c r="H13" s="22">
        <f t="shared" si="5"/>
        <v>8.3362600681264845E-2</v>
      </c>
      <c r="I13" s="18"/>
      <c r="J13" s="23">
        <f t="shared" si="0"/>
        <v>8.2444667216122966E-2</v>
      </c>
      <c r="K13" s="24">
        <f>+SUM($J$4:J13)</f>
        <v>0.69918416096690039</v>
      </c>
      <c r="M13" s="20" t="s">
        <v>9</v>
      </c>
      <c r="N13" s="32">
        <f t="shared" si="9"/>
        <v>585003.36970022798</v>
      </c>
      <c r="O13" s="22">
        <f t="shared" si="1"/>
        <v>8.233755242130518E-2</v>
      </c>
      <c r="P13" s="32">
        <v>512515.47999999957</v>
      </c>
      <c r="Q13" s="22">
        <f t="shared" si="6"/>
        <v>8.0508800375793957E-2</v>
      </c>
      <c r="R13" s="32">
        <v>476218</v>
      </c>
      <c r="S13" s="22">
        <f t="shared" si="7"/>
        <v>8.1022129885287494E-2</v>
      </c>
      <c r="T13" s="18"/>
      <c r="U13" s="23">
        <f t="shared" si="2"/>
        <v>8.0765465130540726E-2</v>
      </c>
      <c r="V13" s="24">
        <f>+SUM($U$4:U13)</f>
        <v>0.69742932824031756</v>
      </c>
    </row>
    <row r="14" spans="2:22" ht="14.45" x14ac:dyDescent="0.3">
      <c r="B14" s="20" t="s">
        <v>10</v>
      </c>
      <c r="C14" s="32">
        <f t="shared" si="8"/>
        <v>2031411.1228020268</v>
      </c>
      <c r="D14" s="22">
        <f t="shared" si="3"/>
        <v>8.2233237623205543E-2</v>
      </c>
      <c r="E14" s="32">
        <v>1927275.9600000002</v>
      </c>
      <c r="F14" s="22">
        <f t="shared" si="4"/>
        <v>8.3486110894459981E-2</v>
      </c>
      <c r="G14" s="32">
        <v>1857246</v>
      </c>
      <c r="H14" s="22">
        <f t="shared" si="5"/>
        <v>8.3745243657844387E-2</v>
      </c>
      <c r="I14" s="18"/>
      <c r="J14" s="23">
        <f t="shared" si="0"/>
        <v>8.3615677276152184E-2</v>
      </c>
      <c r="K14" s="24">
        <f>+SUM($J$4:J14)</f>
        <v>0.78279983824305255</v>
      </c>
      <c r="M14" s="20" t="s">
        <v>10</v>
      </c>
      <c r="N14" s="32">
        <f t="shared" si="9"/>
        <v>585003.36970022798</v>
      </c>
      <c r="O14" s="22">
        <f t="shared" si="1"/>
        <v>8.233755242130518E-2</v>
      </c>
      <c r="P14" s="32">
        <v>521013</v>
      </c>
      <c r="Q14" s="22">
        <f t="shared" si="6"/>
        <v>8.1843638381797895E-2</v>
      </c>
      <c r="R14" s="32">
        <v>481122</v>
      </c>
      <c r="S14" s="22">
        <f t="shared" si="7"/>
        <v>8.1856479962263695E-2</v>
      </c>
      <c r="T14" s="18"/>
      <c r="U14" s="23">
        <f t="shared" si="2"/>
        <v>8.1850059172030795E-2</v>
      </c>
      <c r="V14" s="24">
        <f>+SUM($U$4:U14)</f>
        <v>0.77927938741234837</v>
      </c>
    </row>
    <row r="15" spans="2:22" ht="14.45" x14ac:dyDescent="0.3">
      <c r="B15" s="20" t="s">
        <v>11</v>
      </c>
      <c r="C15" s="33">
        <f>+C14*(AVERAGE(E18,G18))</f>
        <v>5317127.3891089456</v>
      </c>
      <c r="D15" s="22">
        <f t="shared" si="3"/>
        <v>0.21524180662077755</v>
      </c>
      <c r="E15" s="33">
        <v>5009882.9100000029</v>
      </c>
      <c r="F15" s="25">
        <f t="shared" si="4"/>
        <v>0.21701907193016617</v>
      </c>
      <c r="G15" s="33">
        <v>4820936</v>
      </c>
      <c r="H15" s="25">
        <f t="shared" si="5"/>
        <v>0.21738125158372865</v>
      </c>
      <c r="I15" s="18"/>
      <c r="J15" s="23">
        <f t="shared" si="0"/>
        <v>0.2172001617569474</v>
      </c>
      <c r="K15" s="24">
        <f>+SUM($J$4:J15)</f>
        <v>1</v>
      </c>
      <c r="M15" s="20" t="s">
        <v>11</v>
      </c>
      <c r="N15" s="33">
        <f>+$N$14*AVERAGE(P18,R18)</f>
        <v>1548524.7091142328</v>
      </c>
      <c r="O15" s="22">
        <f t="shared" si="1"/>
        <v>0.21795042732440145</v>
      </c>
      <c r="P15" s="33">
        <v>1396865</v>
      </c>
      <c r="Q15" s="25">
        <f t="shared" si="6"/>
        <v>0.21942737307550889</v>
      </c>
      <c r="R15" s="33">
        <v>1304915</v>
      </c>
      <c r="S15" s="25">
        <f t="shared" si="7"/>
        <v>0.22201385209979449</v>
      </c>
      <c r="T15" s="18"/>
      <c r="U15" s="23">
        <f t="shared" si="2"/>
        <v>0.22072061258765169</v>
      </c>
      <c r="V15" s="24">
        <f>+SUM($U$4:U15)</f>
        <v>1</v>
      </c>
    </row>
    <row r="16" spans="2:22" ht="14.45" x14ac:dyDescent="0.3">
      <c r="B16" s="20" t="s">
        <v>12</v>
      </c>
      <c r="C16" s="32">
        <v>24703042</v>
      </c>
      <c r="D16" s="26"/>
      <c r="E16" s="21">
        <f>SUM(E4:E15)</f>
        <v>23084989.100000005</v>
      </c>
      <c r="F16" s="26"/>
      <c r="G16" s="21">
        <f>SUM(G4:G15)</f>
        <v>22177331.140000001</v>
      </c>
      <c r="H16" s="26"/>
      <c r="I16" s="18"/>
      <c r="J16" s="18"/>
      <c r="K16" s="19"/>
      <c r="M16" s="20" t="s">
        <v>12</v>
      </c>
      <c r="N16" s="32">
        <v>7104940</v>
      </c>
      <c r="O16" s="26"/>
      <c r="P16" s="21">
        <f>SUM(P4:P15)</f>
        <v>6365955.9899999974</v>
      </c>
      <c r="Q16" s="26"/>
      <c r="R16" s="21">
        <f>SUM(R4:R15)</f>
        <v>5877628.75</v>
      </c>
      <c r="S16" s="26"/>
      <c r="T16" s="18"/>
      <c r="U16" s="18"/>
      <c r="V16" s="19"/>
    </row>
    <row r="17" spans="2:22" ht="14.45" x14ac:dyDescent="0.3">
      <c r="B17" s="20" t="s">
        <v>13</v>
      </c>
      <c r="C17" s="41">
        <f>IF(C15&gt;0,SUM(C4:C15)/K15,IF(C14&gt;0,SUM(C4:C14)/K14,IF(C13&gt;0,SUM(C4:C13)/K13,IF(C12&gt;0,SUM(C4:C12)/K12,IF(C11&gt;0,SUM(C4:C11)/K11,IF(C10&gt;0,SUM(C4:C10)/K10,IF(C9&gt;0,SUM(C4:C9)/K9,IF(C8&gt;0,SUM(C4:C8)/K8,IF(C7&gt;0,SUM(C4:C7)/K7,IF(C6&gt;0,SUM(C4:C6)/K6,IF(C5&gt;0,SUM(C4:C5)/K5,IF(C4&gt;0,C4/K4))))))))))))</f>
        <v>24532386.688723132</v>
      </c>
      <c r="D17" s="47" t="s">
        <v>58</v>
      </c>
      <c r="E17" s="44">
        <f>AVERAGE(E8:E14)/E7</f>
        <v>0.99966053493571927</v>
      </c>
      <c r="F17" s="47"/>
      <c r="G17" s="44">
        <f>AVERAGE(G8:G14)/G7</f>
        <v>1.0052021955887034</v>
      </c>
      <c r="H17" s="26"/>
      <c r="I17" s="18"/>
      <c r="J17" s="18"/>
      <c r="K17" s="19"/>
      <c r="M17" s="20" t="s">
        <v>13</v>
      </c>
      <c r="N17" s="41">
        <f>IF(N15&gt;0,SUM(N4:N15)/V15,IF(N14&gt;0,SUM(N4:N14)/V14,IF(N13&gt;0,SUM(N4:N13)/V13,IF(N12&gt;0,SUM(N4:N12)/V12,IF(N11&gt;0,SUM(N4:N11)/V11,IF(N10&gt;0,SUM(N4:N10)/V10,IF(N9&gt;0,SUM(N4:N9)/V9,IF(N8&gt;0,SUM(N4:N8)/V8,IF(N7&gt;0,SUM(N4:N7)/V7,IF(N6&gt;0,SUM(N4:N6)/V6,IF(N5&gt;0,SUM(N4:N5)/V5,IF(N4&gt;0,N4/V4))))))))))))</f>
        <v>6997056.1070158286</v>
      </c>
      <c r="O17" s="47" t="s">
        <v>58</v>
      </c>
      <c r="P17" s="44">
        <f>AVERAGE(P8:P14)/P7</f>
        <v>1.0404558523030738</v>
      </c>
      <c r="Q17" s="47"/>
      <c r="R17" s="44">
        <f>AVERAGE(R8:R14)/R7</f>
        <v>1.0474810092076487</v>
      </c>
      <c r="S17" s="26"/>
      <c r="T17" s="18"/>
      <c r="U17" s="18"/>
      <c r="V17" s="19"/>
    </row>
    <row r="18" spans="2:22" ht="14.45" x14ac:dyDescent="0.3">
      <c r="B18" s="27" t="s">
        <v>14</v>
      </c>
      <c r="C18" s="7">
        <f>+C17-C16</f>
        <v>-170655.31127686799</v>
      </c>
      <c r="D18" s="48" t="s">
        <v>37</v>
      </c>
      <c r="E18" s="46">
        <f>+(E15/(AVERAGE(E7:E14)))</f>
        <v>2.6167944223222368</v>
      </c>
      <c r="F18" s="48"/>
      <c r="G18" s="46">
        <f>+(G15/(AVERAGE(G7:G14)))</f>
        <v>2.6181157634355001</v>
      </c>
      <c r="H18" s="29"/>
      <c r="I18" s="30"/>
      <c r="J18" s="30"/>
      <c r="K18" s="31"/>
      <c r="M18" s="27" t="s">
        <v>14</v>
      </c>
      <c r="N18" s="7">
        <f>+N17-N16</f>
        <v>-107883.8929841714</v>
      </c>
      <c r="O18" s="48" t="s">
        <v>37</v>
      </c>
      <c r="P18" s="46">
        <f>+(P15/(AVERAGE(P7:P14)))</f>
        <v>2.6292660064001914</v>
      </c>
      <c r="Q18" s="48"/>
      <c r="R18" s="46">
        <f>+(R15/(AVERAGE(R7:R14)))</f>
        <v>2.6648050684646929</v>
      </c>
      <c r="S18" s="29"/>
      <c r="T18" s="30"/>
      <c r="U18" s="30"/>
      <c r="V18" s="31"/>
    </row>
  </sheetData>
  <mergeCells count="8">
    <mergeCell ref="B2:K2"/>
    <mergeCell ref="M2:V2"/>
    <mergeCell ref="C3:D3"/>
    <mergeCell ref="E3:F3"/>
    <mergeCell ref="G3:H3"/>
    <mergeCell ref="N3:O3"/>
    <mergeCell ref="P3:Q3"/>
    <mergeCell ref="R3:S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Major Object Codes-YTD</vt:lpstr>
      <vt:lpstr>Major Object Codes-Mo Ave</vt:lpstr>
      <vt:lpstr>Specific Object Codes</vt:lpstr>
      <vt:lpstr>Major Obj Codes-2</vt:lpstr>
      <vt:lpstr>'Major Obj Codes-2'!Print_Area</vt:lpstr>
      <vt:lpstr>'Major Object Codes-Mo Ave'!Print_Area</vt:lpstr>
      <vt:lpstr>'Major Object Codes-YTD'!Print_Area</vt:lpstr>
      <vt:lpstr>'Specific Object Codes'!Print_Area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jason.hoffman</dc:creator>
  <cp:lastModifiedBy>Jason Hoffman</cp:lastModifiedBy>
  <cp:lastPrinted>2015-11-02T18:46:39Z</cp:lastPrinted>
  <dcterms:created xsi:type="dcterms:W3CDTF">2010-11-04T18:59:02Z</dcterms:created>
  <dcterms:modified xsi:type="dcterms:W3CDTF">2015-11-23T18:08:30Z</dcterms:modified>
</cp:coreProperties>
</file>